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2018\Tesorería, Lic. Martha, 05.03.2018\TRIMESTRALES EN EXCEL DATOS ABIERTOS\"/>
    </mc:Choice>
  </mc:AlternateContent>
  <bookViews>
    <workbookView xWindow="0" yWindow="0" windowWidth="28800" windowHeight="11835" activeTab="2"/>
  </bookViews>
  <sheets>
    <sheet name="INGRESOS REALES 2016" sheetId="45" r:id="rId1"/>
    <sheet name="INGRESOS REALES 2017" sheetId="53" r:id="rId2"/>
    <sheet name="Pres.Aut.Ing.2017" sheetId="17" r:id="rId3"/>
    <sheet name="Ing x Rubros" sheetId="2" r:id="rId4"/>
    <sheet name="Impuestos" sheetId="3" r:id="rId5"/>
    <sheet name="Derechos" sheetId="5" r:id="rId6"/>
    <sheet name="Nvs Fraccs." sheetId="6" r:id="rId7"/>
    <sheet name="Productos" sheetId="7" r:id="rId8"/>
    <sheet name="Aprovech." sheetId="8" r:id="rId9"/>
    <sheet name="Particip." sheetId="9" r:id="rId10"/>
    <sheet name="Infr. Soc.Mpal." sheetId="10" r:id="rId11"/>
    <sheet name="Fort. Mpal." sheetId="11" r:id="rId12"/>
    <sheet name="Fondo Descent." sheetId="12" r:id="rId13"/>
    <sheet name="Otras Ap." sheetId="13" r:id="rId14"/>
    <sheet name="Cont.de vecinos" sheetId="14" r:id="rId15"/>
    <sheet name="Financ." sheetId="15" r:id="rId16"/>
    <sheet name="Otros" sheetId="16" r:id="rId17"/>
    <sheet name="Hoja1" sheetId="54" r:id="rId18"/>
    <sheet name="Pres.Egresos2017" sheetId="19" r:id="rId19"/>
    <sheet name="EGRESOS. REALES 2016" sheetId="18" r:id="rId20"/>
    <sheet name="EGRESOS REALES 2017" sheetId="46" r:id="rId21"/>
    <sheet name="Eg.x Prog." sheetId="20" r:id="rId22"/>
    <sheet name="Admón Púb." sheetId="21" r:id="rId23"/>
    <sheet name="Serv.Com." sheetId="22" r:id="rId24"/>
    <sheet name="des. Social" sheetId="23" r:id="rId25"/>
    <sheet name="Seg. Púb" sheetId="24" r:id="rId26"/>
    <sheet name="Mttoy cons.de act." sheetId="25" r:id="rId27"/>
    <sheet name="Adq." sheetId="26" r:id="rId28"/>
    <sheet name="DES.UR.ECO" sheetId="27" r:id="rId29"/>
    <sheet name="Infr.Social" sheetId="28" r:id="rId30"/>
    <sheet name="F.F.Mpal" sheetId="29" r:id="rId31"/>
    <sheet name="Obs.Fin" sheetId="30" r:id="rId32"/>
    <sheet name="Prog.Otras Aport" sheetId="31" r:id="rId33"/>
    <sheet name="Otros pro" sheetId="55" r:id="rId34"/>
  </sheets>
  <definedNames>
    <definedName name="_xlnm.Print_Area" localSheetId="22">'Admón Púb.'!$A$1:$J$40</definedName>
    <definedName name="_xlnm.Print_Area" localSheetId="27">Adq.!$A$1:$J$41</definedName>
    <definedName name="_xlnm.Print_Area" localSheetId="28">DES.UR.ECO!$A$1:$I$40</definedName>
    <definedName name="_xlnm.Print_Area" localSheetId="30">F.F.Mpal!$A$1:$I$36</definedName>
    <definedName name="_xlnm.Print_Area" localSheetId="4">Impuestos!$A$1:$I$45</definedName>
    <definedName name="_xlnm.Print_Area" localSheetId="29">Infr.Social!$A$1:$I$43</definedName>
    <definedName name="_xlnm.Print_Area" localSheetId="26">'Mttoy cons.de act.'!$A$1:$J$44</definedName>
    <definedName name="_xlnm.Print_Titles" localSheetId="20">'EGRESOS REALES 2017'!$1:$5</definedName>
    <definedName name="_xlnm.Print_Titles" localSheetId="19">'EGRESOS. REALES 2016'!$2:$7</definedName>
    <definedName name="_xlnm.Print_Titles" localSheetId="0">'INGRESOS REALES 2016'!$1:$6</definedName>
    <definedName name="_xlnm.Print_Titles" localSheetId="1">'INGRESOS REALES 2017'!$1:$6</definedName>
    <definedName name="_xlnm.Print_Titles" localSheetId="2">Pres.Aut.Ing.2017!$2:$6</definedName>
    <definedName name="_xlnm.Print_Titles" localSheetId="18">Pres.Egresos2017!$1:$6</definedName>
  </definedNames>
  <calcPr calcId="152511"/>
</workbook>
</file>

<file path=xl/calcChain.xml><?xml version="1.0" encoding="utf-8"?>
<calcChain xmlns="http://schemas.openxmlformats.org/spreadsheetml/2006/main">
  <c r="M20" i="18" l="1"/>
  <c r="L20" i="18"/>
  <c r="K20" i="18"/>
  <c r="J20" i="18"/>
  <c r="I20" i="18"/>
  <c r="H20" i="18"/>
  <c r="G20" i="18"/>
  <c r="F20" i="18"/>
  <c r="E20" i="18"/>
  <c r="D20" i="18"/>
  <c r="C20" i="18"/>
  <c r="B20" i="18"/>
  <c r="B65" i="17"/>
  <c r="N65" i="17"/>
  <c r="M65" i="17"/>
  <c r="L65" i="17"/>
  <c r="K65" i="17"/>
  <c r="J65" i="17"/>
  <c r="I65" i="17"/>
  <c r="H65" i="17"/>
  <c r="G65" i="17"/>
  <c r="F65" i="17"/>
  <c r="E65" i="17"/>
  <c r="D65" i="17"/>
  <c r="C65" i="17"/>
  <c r="M41" i="17"/>
  <c r="B60" i="45"/>
  <c r="H14" i="24" l="1"/>
  <c r="G14" i="24"/>
  <c r="M19" i="46"/>
  <c r="L19" i="46"/>
  <c r="K19" i="46"/>
  <c r="J19" i="46"/>
  <c r="I19" i="46"/>
  <c r="H19" i="46"/>
  <c r="G19" i="46"/>
  <c r="F19" i="46"/>
  <c r="E19" i="46"/>
  <c r="D19" i="46"/>
  <c r="C19" i="46"/>
  <c r="B19" i="46"/>
  <c r="I14" i="31" l="1"/>
  <c r="I34" i="31"/>
  <c r="W87" i="46"/>
  <c r="U87" i="46"/>
  <c r="S87" i="46"/>
  <c r="Q87" i="46"/>
  <c r="R87" i="46" s="1"/>
  <c r="N87" i="46"/>
  <c r="G20" i="23"/>
  <c r="B14" i="28"/>
  <c r="B18" i="23"/>
  <c r="F28" i="31"/>
  <c r="H8" i="30"/>
  <c r="H12" i="29"/>
  <c r="H14" i="28"/>
  <c r="Y42" i="19"/>
  <c r="H22" i="25"/>
  <c r="H20" i="25"/>
  <c r="H18" i="25"/>
  <c r="H16" i="25"/>
  <c r="H14" i="25"/>
  <c r="H12" i="25"/>
  <c r="H10" i="25"/>
  <c r="H8" i="24"/>
  <c r="H18" i="23"/>
  <c r="H16" i="23"/>
  <c r="H14" i="23"/>
  <c r="H12" i="23"/>
  <c r="H10" i="23"/>
  <c r="H8" i="23"/>
  <c r="H18" i="22"/>
  <c r="H16" i="22"/>
  <c r="H14" i="22"/>
  <c r="H12" i="22"/>
  <c r="H10" i="22"/>
  <c r="H8" i="22"/>
  <c r="H13" i="21"/>
  <c r="H11" i="21"/>
  <c r="H9" i="21"/>
  <c r="H8" i="13"/>
  <c r="H41" i="13" s="1"/>
  <c r="H8" i="12"/>
  <c r="H8" i="11"/>
  <c r="H8" i="10"/>
  <c r="H36" i="9"/>
  <c r="AA78" i="17"/>
  <c r="AA79" i="17"/>
  <c r="H28" i="9"/>
  <c r="H26" i="9"/>
  <c r="H24" i="9"/>
  <c r="H22" i="9"/>
  <c r="H20" i="9"/>
  <c r="H32" i="9"/>
  <c r="H18" i="9"/>
  <c r="H12" i="9"/>
  <c r="H10" i="9"/>
  <c r="H8" i="9"/>
  <c r="H21" i="8"/>
  <c r="H10" i="8"/>
  <c r="H8" i="8"/>
  <c r="H29" i="7"/>
  <c r="H10" i="7"/>
  <c r="H8" i="7"/>
  <c r="H33" i="5"/>
  <c r="H31" i="5"/>
  <c r="H29" i="5"/>
  <c r="H27" i="5"/>
  <c r="H23" i="5"/>
  <c r="H21" i="5"/>
  <c r="H16" i="5"/>
  <c r="H12" i="5"/>
  <c r="H22" i="3"/>
  <c r="H12" i="3"/>
  <c r="H10" i="3"/>
  <c r="C10" i="13"/>
  <c r="C8" i="12"/>
  <c r="C28" i="9"/>
  <c r="C30" i="9"/>
  <c r="G38" i="13"/>
  <c r="F38" i="13"/>
  <c r="D38" i="13"/>
  <c r="C38" i="13"/>
  <c r="B38" i="13"/>
  <c r="G34" i="9"/>
  <c r="C34" i="9"/>
  <c r="E34" i="9" s="1"/>
  <c r="B34" i="9"/>
  <c r="G32" i="9"/>
  <c r="C32" i="9"/>
  <c r="E32" i="9" s="1"/>
  <c r="B32" i="9"/>
  <c r="G30" i="9"/>
  <c r="F30" i="9"/>
  <c r="E30" i="9"/>
  <c r="B30" i="9"/>
  <c r="T87" i="46" l="1"/>
  <c r="V87" i="46" s="1"/>
  <c r="X87" i="46" s="1"/>
  <c r="E38" i="13"/>
  <c r="H39" i="9"/>
  <c r="I38" i="13"/>
  <c r="I32" i="9"/>
  <c r="I30" i="9"/>
  <c r="I34" i="9"/>
  <c r="B13" i="55" l="1"/>
  <c r="H8" i="55"/>
  <c r="H13" i="55" s="1"/>
  <c r="F8" i="55"/>
  <c r="D8" i="55"/>
  <c r="D13" i="55" s="1"/>
  <c r="B4" i="55"/>
  <c r="B8" i="12"/>
  <c r="B8" i="11"/>
  <c r="B8" i="10"/>
  <c r="B28" i="9"/>
  <c r="G28" i="9"/>
  <c r="F28" i="9"/>
  <c r="D28" i="9"/>
  <c r="B26" i="9"/>
  <c r="B21" i="5"/>
  <c r="B23" i="5"/>
  <c r="B25" i="5"/>
  <c r="B27" i="5"/>
  <c r="B29" i="5"/>
  <c r="I28" i="9" l="1"/>
  <c r="F13" i="55"/>
  <c r="E28" i="9"/>
  <c r="M30" i="46"/>
  <c r="L30" i="46"/>
  <c r="K30" i="46"/>
  <c r="J30" i="46"/>
  <c r="I30" i="46"/>
  <c r="H30" i="46"/>
  <c r="G30" i="46"/>
  <c r="F30" i="46"/>
  <c r="E30" i="46"/>
  <c r="D30" i="46"/>
  <c r="C30" i="46"/>
  <c r="B30" i="46"/>
  <c r="W34" i="46"/>
  <c r="U34" i="46"/>
  <c r="S34" i="46"/>
  <c r="Q34" i="46"/>
  <c r="R34" i="46" s="1"/>
  <c r="N34" i="46"/>
  <c r="W33" i="46"/>
  <c r="U33" i="46"/>
  <c r="S33" i="46"/>
  <c r="Q33" i="46"/>
  <c r="N33" i="46"/>
  <c r="W26" i="46"/>
  <c r="U26" i="46"/>
  <c r="S26" i="46"/>
  <c r="Q26" i="46"/>
  <c r="N26" i="46"/>
  <c r="R33" i="46" l="1"/>
  <c r="G12" i="24"/>
  <c r="T34" i="46"/>
  <c r="V34" i="46" s="1"/>
  <c r="X34" i="46" s="1"/>
  <c r="C14" i="24"/>
  <c r="R26" i="46"/>
  <c r="T26" i="46" s="1"/>
  <c r="V26" i="46" s="1"/>
  <c r="X26" i="46" s="1"/>
  <c r="C20" i="23"/>
  <c r="T33" i="46"/>
  <c r="V33" i="46" s="1"/>
  <c r="X33" i="46" s="1"/>
  <c r="C12" i="24"/>
  <c r="P86" i="19"/>
  <c r="B35" i="53"/>
  <c r="N59" i="53"/>
  <c r="M59" i="53"/>
  <c r="L59" i="53"/>
  <c r="K59" i="53"/>
  <c r="J59" i="53"/>
  <c r="I59" i="53"/>
  <c r="H59" i="53"/>
  <c r="G59" i="53"/>
  <c r="F59" i="53"/>
  <c r="E59" i="53"/>
  <c r="D59" i="53"/>
  <c r="C59" i="53"/>
  <c r="B59" i="53"/>
  <c r="W72" i="53"/>
  <c r="U72" i="53"/>
  <c r="S72" i="53"/>
  <c r="R72" i="53"/>
  <c r="T72" i="53" s="1"/>
  <c r="V72" i="53" s="1"/>
  <c r="X72" i="53" s="1"/>
  <c r="Q72" i="53"/>
  <c r="N72" i="53"/>
  <c r="W71" i="53"/>
  <c r="U71" i="53"/>
  <c r="S71" i="53"/>
  <c r="Q71" i="53"/>
  <c r="R71" i="53" s="1"/>
  <c r="T71" i="53" s="1"/>
  <c r="V71" i="53" s="1"/>
  <c r="X71" i="53" s="1"/>
  <c r="N71" i="53"/>
  <c r="W122" i="17"/>
  <c r="U122" i="17"/>
  <c r="S122" i="17"/>
  <c r="Q122" i="17"/>
  <c r="R122" i="17" s="1"/>
  <c r="T122" i="17" s="1"/>
  <c r="V122" i="17" s="1"/>
  <c r="X122" i="17" s="1"/>
  <c r="N122" i="17"/>
  <c r="W121" i="17"/>
  <c r="U121" i="17"/>
  <c r="S121" i="17"/>
  <c r="Q121" i="17"/>
  <c r="R121" i="17" s="1"/>
  <c r="N121" i="17"/>
  <c r="W120" i="17"/>
  <c r="U120" i="17"/>
  <c r="S120" i="17"/>
  <c r="Q120" i="17"/>
  <c r="R120" i="17" s="1"/>
  <c r="T120" i="17" s="1"/>
  <c r="N120" i="17"/>
  <c r="M78" i="17"/>
  <c r="L78" i="17"/>
  <c r="K78" i="17"/>
  <c r="J78" i="17"/>
  <c r="I78" i="17"/>
  <c r="H78" i="17"/>
  <c r="G78" i="17"/>
  <c r="F78" i="17"/>
  <c r="E78" i="17"/>
  <c r="D78" i="17"/>
  <c r="C78" i="17"/>
  <c r="B78" i="17"/>
  <c r="W82" i="17"/>
  <c r="U82" i="17"/>
  <c r="S82" i="17"/>
  <c r="Q82" i="17"/>
  <c r="R82" i="17" s="1"/>
  <c r="T82" i="17" s="1"/>
  <c r="W81" i="17"/>
  <c r="U81" i="17"/>
  <c r="S81" i="17"/>
  <c r="Q81" i="17"/>
  <c r="R81" i="17" s="1"/>
  <c r="T81" i="17" s="1"/>
  <c r="N81" i="17"/>
  <c r="W80" i="17"/>
  <c r="U80" i="17"/>
  <c r="S80" i="17"/>
  <c r="Q80" i="17"/>
  <c r="R80" i="17" s="1"/>
  <c r="N80" i="17"/>
  <c r="W79" i="17"/>
  <c r="U79" i="17"/>
  <c r="S79" i="17"/>
  <c r="Q79" i="17"/>
  <c r="R79" i="17" s="1"/>
  <c r="T79" i="17" s="1"/>
  <c r="N79" i="17"/>
  <c r="N78" i="17" s="1"/>
  <c r="M66" i="17"/>
  <c r="L66" i="17"/>
  <c r="K66" i="17"/>
  <c r="J66" i="17"/>
  <c r="I66" i="17"/>
  <c r="H66" i="17"/>
  <c r="G66" i="17"/>
  <c r="F66" i="17"/>
  <c r="E66" i="17"/>
  <c r="D66" i="17"/>
  <c r="C66" i="17"/>
  <c r="B66" i="17"/>
  <c r="W75" i="17"/>
  <c r="U75" i="17"/>
  <c r="S75" i="17"/>
  <c r="Q75" i="17"/>
  <c r="R75" i="17" s="1"/>
  <c r="N75" i="17"/>
  <c r="W74" i="17"/>
  <c r="U74" i="17"/>
  <c r="S74" i="17"/>
  <c r="Q74" i="17"/>
  <c r="R74" i="17" s="1"/>
  <c r="N74" i="17"/>
  <c r="V120" i="17" l="1"/>
  <c r="X120" i="17" s="1"/>
  <c r="T121" i="17"/>
  <c r="V121" i="17" s="1"/>
  <c r="X121" i="17" s="1"/>
  <c r="V79" i="17"/>
  <c r="X79" i="17" s="1"/>
  <c r="V81" i="17"/>
  <c r="X81" i="17" s="1"/>
  <c r="V82" i="17"/>
  <c r="X82" i="17" s="1"/>
  <c r="T80" i="17"/>
  <c r="V80" i="17" s="1"/>
  <c r="X80" i="17" s="1"/>
  <c r="T75" i="17"/>
  <c r="V75" i="17" s="1"/>
  <c r="X75" i="17" s="1"/>
  <c r="T74" i="17"/>
  <c r="V74" i="17" s="1"/>
  <c r="X74" i="17" s="1"/>
  <c r="X26" i="18" l="1"/>
  <c r="V26" i="18"/>
  <c r="T26" i="18"/>
  <c r="R26" i="18"/>
  <c r="S26" i="18" s="1"/>
  <c r="O26" i="18"/>
  <c r="X77" i="45"/>
  <c r="V77" i="45"/>
  <c r="T77" i="45"/>
  <c r="R77" i="45"/>
  <c r="S77" i="45" s="1"/>
  <c r="U77" i="45" s="1"/>
  <c r="W77" i="45" s="1"/>
  <c r="Y77" i="45" s="1"/>
  <c r="O77" i="45"/>
  <c r="X76" i="45"/>
  <c r="V76" i="45"/>
  <c r="T76" i="45"/>
  <c r="R76" i="45"/>
  <c r="S76" i="45" s="1"/>
  <c r="O76" i="45"/>
  <c r="X75" i="45"/>
  <c r="V75" i="45"/>
  <c r="T75" i="45"/>
  <c r="R75" i="45"/>
  <c r="S75" i="45" s="1"/>
  <c r="O75" i="45"/>
  <c r="X72" i="45"/>
  <c r="V72" i="45"/>
  <c r="T72" i="45"/>
  <c r="R72" i="45"/>
  <c r="S72" i="45" s="1"/>
  <c r="O72" i="45"/>
  <c r="M60" i="45"/>
  <c r="M59" i="45" s="1"/>
  <c r="L60" i="45"/>
  <c r="L59" i="45" s="1"/>
  <c r="K60" i="45"/>
  <c r="K59" i="45" s="1"/>
  <c r="J60" i="45"/>
  <c r="J59" i="45" s="1"/>
  <c r="I60" i="45"/>
  <c r="I59" i="45" s="1"/>
  <c r="H60" i="45"/>
  <c r="H59" i="45" s="1"/>
  <c r="G60" i="45"/>
  <c r="G59" i="45" s="1"/>
  <c r="F60" i="45"/>
  <c r="F59" i="45" s="1"/>
  <c r="E60" i="45"/>
  <c r="E59" i="45" s="1"/>
  <c r="D60" i="45"/>
  <c r="D59" i="45" s="1"/>
  <c r="C60" i="45"/>
  <c r="C59" i="45" s="1"/>
  <c r="B59" i="45"/>
  <c r="X71" i="45"/>
  <c r="V71" i="45"/>
  <c r="T71" i="45"/>
  <c r="R71" i="45"/>
  <c r="S71" i="45" s="1"/>
  <c r="U71" i="45" s="1"/>
  <c r="W71" i="45" s="1"/>
  <c r="Y71" i="45" s="1"/>
  <c r="X70" i="45"/>
  <c r="V70" i="45"/>
  <c r="T70" i="45"/>
  <c r="R70" i="45"/>
  <c r="S70" i="45" s="1"/>
  <c r="U70" i="45" s="1"/>
  <c r="W70" i="45" s="1"/>
  <c r="X69" i="45"/>
  <c r="V69" i="45"/>
  <c r="T69" i="45"/>
  <c r="R69" i="45"/>
  <c r="S69" i="45" s="1"/>
  <c r="U69" i="45" s="1"/>
  <c r="W69" i="45" s="1"/>
  <c r="Y69" i="45" s="1"/>
  <c r="O71" i="45"/>
  <c r="U26" i="18" l="1"/>
  <c r="W26" i="18" s="1"/>
  <c r="Y26" i="18" s="1"/>
  <c r="U72" i="45"/>
  <c r="W72" i="45" s="1"/>
  <c r="Y72" i="45" s="1"/>
  <c r="U75" i="45"/>
  <c r="W75" i="45" s="1"/>
  <c r="Y75" i="45" s="1"/>
  <c r="U76" i="45"/>
  <c r="W76" i="45" s="1"/>
  <c r="Y76" i="45" s="1"/>
  <c r="Y70" i="45"/>
  <c r="B24" i="9"/>
  <c r="F26" i="9"/>
  <c r="W69" i="53"/>
  <c r="U69" i="53"/>
  <c r="S69" i="53"/>
  <c r="Q69" i="53"/>
  <c r="R69" i="53" s="1"/>
  <c r="T69" i="53" s="1"/>
  <c r="V69" i="53" s="1"/>
  <c r="X69" i="53" s="1"/>
  <c r="N69" i="53"/>
  <c r="C24" i="9" l="1"/>
  <c r="M96" i="45"/>
  <c r="L96" i="45"/>
  <c r="K96" i="45"/>
  <c r="J96" i="45"/>
  <c r="I96" i="45"/>
  <c r="H96" i="45"/>
  <c r="G96" i="45"/>
  <c r="F96" i="45"/>
  <c r="E96" i="45"/>
  <c r="D96" i="45"/>
  <c r="C96" i="45"/>
  <c r="B96" i="45"/>
  <c r="O70" i="45"/>
  <c r="O69" i="45"/>
  <c r="O24" i="45"/>
  <c r="C118" i="53" l="1"/>
  <c r="N32" i="17" l="1"/>
  <c r="O46" i="19"/>
  <c r="O37" i="45" l="1"/>
  <c r="O38" i="45"/>
  <c r="O39" i="45"/>
  <c r="O40" i="45"/>
  <c r="O41" i="45"/>
  <c r="O42" i="45"/>
  <c r="O43" i="45"/>
  <c r="O44" i="45"/>
  <c r="O45" i="45"/>
  <c r="O46" i="45"/>
  <c r="O47" i="45"/>
  <c r="L66" i="19" l="1"/>
  <c r="O38" i="19"/>
  <c r="N68" i="17"/>
  <c r="B7" i="17" l="1"/>
  <c r="B7" i="18" l="1"/>
  <c r="C7" i="18"/>
  <c r="D7" i="18"/>
  <c r="E7" i="18"/>
  <c r="F7" i="18"/>
  <c r="G7" i="18"/>
  <c r="H7" i="18"/>
  <c r="I7" i="18"/>
  <c r="J7" i="18"/>
  <c r="K7" i="18"/>
  <c r="L7" i="18"/>
  <c r="M7" i="18"/>
  <c r="R68" i="19" l="1"/>
  <c r="D10" i="30" s="1"/>
  <c r="O60" i="19"/>
  <c r="H10" i="30" l="1"/>
  <c r="K74" i="46" l="1"/>
  <c r="W88" i="46"/>
  <c r="W86" i="46"/>
  <c r="U82" i="46"/>
  <c r="W82" i="46"/>
  <c r="X61" i="18"/>
  <c r="X60" i="18"/>
  <c r="X62" i="18"/>
  <c r="X63" i="18"/>
  <c r="X64" i="18"/>
  <c r="X65" i="18"/>
  <c r="V61" i="18"/>
  <c r="V62" i="18"/>
  <c r="V63" i="18"/>
  <c r="V64" i="18"/>
  <c r="V65" i="18"/>
  <c r="V60" i="18"/>
  <c r="T62" i="18"/>
  <c r="T63" i="18"/>
  <c r="T64" i="18"/>
  <c r="T65" i="18"/>
  <c r="T60" i="18"/>
  <c r="T61" i="18"/>
  <c r="V30" i="18"/>
  <c r="O30" i="18"/>
  <c r="W68" i="17"/>
  <c r="W69" i="17"/>
  <c r="U68" i="17"/>
  <c r="U69" i="17"/>
  <c r="U70" i="17"/>
  <c r="T84" i="19" l="1"/>
  <c r="T71" i="19"/>
  <c r="S75" i="46"/>
  <c r="T30" i="18"/>
  <c r="T31" i="18"/>
  <c r="S83" i="17"/>
  <c r="S70" i="17"/>
  <c r="S71" i="17"/>
  <c r="S72" i="17"/>
  <c r="S73" i="17"/>
  <c r="S76" i="17"/>
  <c r="S77" i="17"/>
  <c r="S68" i="17"/>
  <c r="S69" i="17"/>
  <c r="S28" i="17"/>
  <c r="B4" i="22"/>
  <c r="B4" i="31"/>
  <c r="B4" i="30"/>
  <c r="B4" i="29"/>
  <c r="B4" i="28"/>
  <c r="B4" i="27"/>
  <c r="B4" i="26"/>
  <c r="B6" i="25"/>
  <c r="B4" i="24"/>
  <c r="B4" i="23"/>
  <c r="B5" i="21"/>
  <c r="B4" i="16"/>
  <c r="B4" i="15"/>
  <c r="B4" i="14"/>
  <c r="B4" i="13"/>
  <c r="B4" i="12"/>
  <c r="B4" i="11"/>
  <c r="B4" i="10"/>
  <c r="B4" i="9"/>
  <c r="B4" i="8"/>
  <c r="B4" i="7"/>
  <c r="B4" i="6"/>
  <c r="B4" i="5"/>
  <c r="B4" i="3"/>
  <c r="T8" i="19"/>
  <c r="T133" i="17"/>
  <c r="U88" i="46"/>
  <c r="I16" i="9"/>
  <c r="Q67" i="17"/>
  <c r="R67" i="17" s="1"/>
  <c r="Q63" i="53"/>
  <c r="R63" i="53" s="1"/>
  <c r="Q62" i="53"/>
  <c r="Q64" i="53"/>
  <c r="Q65" i="53"/>
  <c r="C16" i="9" s="1"/>
  <c r="Q66" i="53"/>
  <c r="R66" i="53" s="1"/>
  <c r="Q67" i="53"/>
  <c r="R67" i="53" s="1"/>
  <c r="Q68" i="53"/>
  <c r="Q70" i="53"/>
  <c r="C26" i="9" s="1"/>
  <c r="Q61" i="53"/>
  <c r="R61" i="53" s="1"/>
  <c r="W28" i="17"/>
  <c r="W29" i="17"/>
  <c r="W30" i="17"/>
  <c r="W31" i="17"/>
  <c r="W32" i="17"/>
  <c r="W33" i="17"/>
  <c r="W34" i="17"/>
  <c r="W35" i="17"/>
  <c r="W36" i="17"/>
  <c r="U28" i="17"/>
  <c r="U29" i="17"/>
  <c r="Q30" i="17"/>
  <c r="Q28" i="17"/>
  <c r="R28" i="17" s="1"/>
  <c r="Q29" i="17"/>
  <c r="Q31" i="17"/>
  <c r="Q32" i="17"/>
  <c r="R32" i="17" s="1"/>
  <c r="Q33" i="17"/>
  <c r="R33" i="17" s="1"/>
  <c r="Q34" i="17"/>
  <c r="R34" i="17" s="1"/>
  <c r="Q35" i="17"/>
  <c r="Q36" i="17"/>
  <c r="R36" i="17" s="1"/>
  <c r="Q27" i="17"/>
  <c r="R27" i="17" s="1"/>
  <c r="B23" i="17"/>
  <c r="Q26" i="17"/>
  <c r="Q25" i="17"/>
  <c r="R25" i="17" s="1"/>
  <c r="D23" i="17"/>
  <c r="C23" i="17"/>
  <c r="Q10" i="17"/>
  <c r="Q10" i="53"/>
  <c r="R10" i="53" s="1"/>
  <c r="Q14" i="17"/>
  <c r="V15" i="19"/>
  <c r="V9" i="19"/>
  <c r="V55" i="19"/>
  <c r="V42" i="19"/>
  <c r="V10" i="19"/>
  <c r="V30" i="19"/>
  <c r="V29" i="19"/>
  <c r="V25" i="19"/>
  <c r="V26" i="19"/>
  <c r="V8" i="19"/>
  <c r="V13" i="19"/>
  <c r="V14" i="19"/>
  <c r="V16" i="19"/>
  <c r="V17" i="19"/>
  <c r="V18" i="19"/>
  <c r="V21" i="19"/>
  <c r="V22" i="19"/>
  <c r="V23" i="19"/>
  <c r="V24" i="19"/>
  <c r="V33" i="19"/>
  <c r="V34" i="19"/>
  <c r="V35" i="19"/>
  <c r="V36" i="19"/>
  <c r="V37" i="19"/>
  <c r="V38" i="19"/>
  <c r="V39" i="19"/>
  <c r="V43" i="19"/>
  <c r="V46" i="19"/>
  <c r="V47" i="19"/>
  <c r="V48" i="19"/>
  <c r="V49" i="19"/>
  <c r="V50" i="19"/>
  <c r="V53" i="19"/>
  <c r="V54" i="19"/>
  <c r="V56" i="19"/>
  <c r="V59" i="19"/>
  <c r="V60" i="19"/>
  <c r="V61" i="19"/>
  <c r="V62" i="19"/>
  <c r="V63" i="19"/>
  <c r="V64" i="19"/>
  <c r="V67" i="19"/>
  <c r="V68" i="19"/>
  <c r="V71" i="19"/>
  <c r="V72" i="19"/>
  <c r="V73" i="19"/>
  <c r="V74" i="19"/>
  <c r="V75" i="19"/>
  <c r="V76" i="19"/>
  <c r="V77" i="19"/>
  <c r="V78" i="19"/>
  <c r="V79" i="19"/>
  <c r="V80" i="19"/>
  <c r="V81" i="19"/>
  <c r="V82" i="19"/>
  <c r="V83" i="19"/>
  <c r="V84" i="19"/>
  <c r="T67" i="19"/>
  <c r="T68" i="19"/>
  <c r="T72" i="19"/>
  <c r="T73" i="19"/>
  <c r="T74" i="19"/>
  <c r="T75" i="19"/>
  <c r="T76" i="19"/>
  <c r="T77" i="19"/>
  <c r="T78" i="19"/>
  <c r="T79" i="19"/>
  <c r="T80" i="19"/>
  <c r="T81" i="19"/>
  <c r="T82" i="19"/>
  <c r="T83" i="19"/>
  <c r="T13" i="19"/>
  <c r="T14" i="19"/>
  <c r="T15" i="19"/>
  <c r="T16" i="19"/>
  <c r="T17" i="19"/>
  <c r="T18" i="19"/>
  <c r="T21" i="19"/>
  <c r="T22" i="19"/>
  <c r="T23" i="19"/>
  <c r="T24" i="19"/>
  <c r="T25" i="19"/>
  <c r="T26" i="19"/>
  <c r="T29" i="19"/>
  <c r="T30" i="19"/>
  <c r="T33" i="19"/>
  <c r="T34" i="19"/>
  <c r="T35" i="19"/>
  <c r="T36" i="19"/>
  <c r="T37" i="19"/>
  <c r="T38" i="19"/>
  <c r="T39" i="19"/>
  <c r="T42" i="19"/>
  <c r="T43" i="19"/>
  <c r="T46" i="19"/>
  <c r="T47" i="19"/>
  <c r="T48" i="19"/>
  <c r="T49" i="19"/>
  <c r="T50" i="19"/>
  <c r="T53" i="19"/>
  <c r="T54" i="19"/>
  <c r="T55" i="19"/>
  <c r="T56" i="19"/>
  <c r="T59" i="19"/>
  <c r="T60" i="19"/>
  <c r="T61" i="19"/>
  <c r="T62" i="19"/>
  <c r="T63" i="19"/>
  <c r="T64" i="19"/>
  <c r="T9" i="19"/>
  <c r="T10" i="19"/>
  <c r="R13" i="19"/>
  <c r="R14" i="19"/>
  <c r="R15" i="19"/>
  <c r="R16" i="19"/>
  <c r="R17" i="19"/>
  <c r="R18" i="19"/>
  <c r="R21" i="19"/>
  <c r="R22" i="19"/>
  <c r="R23" i="19"/>
  <c r="R24" i="19"/>
  <c r="R25" i="19"/>
  <c r="R26" i="19"/>
  <c r="R29" i="19"/>
  <c r="R30" i="19"/>
  <c r="R33" i="19"/>
  <c r="R34" i="19"/>
  <c r="R35" i="19"/>
  <c r="R36" i="19"/>
  <c r="R37" i="19"/>
  <c r="R38" i="19"/>
  <c r="R39" i="19"/>
  <c r="R42" i="19"/>
  <c r="R43" i="19"/>
  <c r="R46" i="19"/>
  <c r="D8" i="27" s="1"/>
  <c r="R47" i="19"/>
  <c r="D10" i="27" s="1"/>
  <c r="R48" i="19"/>
  <c r="D12" i="27" s="1"/>
  <c r="R49" i="19"/>
  <c r="D14" i="27" s="1"/>
  <c r="R50" i="19"/>
  <c r="D16" i="27" s="1"/>
  <c r="R53" i="19"/>
  <c r="R54" i="19"/>
  <c r="R55" i="19"/>
  <c r="R56" i="19"/>
  <c r="R59" i="19"/>
  <c r="R60" i="19"/>
  <c r="R61" i="19"/>
  <c r="R62" i="19"/>
  <c r="R63" i="19"/>
  <c r="R64" i="19"/>
  <c r="R67" i="19"/>
  <c r="R71" i="19"/>
  <c r="R72" i="19"/>
  <c r="R73" i="19"/>
  <c r="R74" i="19"/>
  <c r="R75" i="19"/>
  <c r="R76" i="19"/>
  <c r="R77" i="19"/>
  <c r="R78" i="19"/>
  <c r="R79" i="19"/>
  <c r="R80" i="19"/>
  <c r="R81" i="19"/>
  <c r="R82" i="19"/>
  <c r="R83" i="19"/>
  <c r="R84" i="19"/>
  <c r="S84" i="19" s="1"/>
  <c r="R9" i="19"/>
  <c r="R10" i="19"/>
  <c r="R8" i="19"/>
  <c r="Q7" i="46"/>
  <c r="R18" i="18"/>
  <c r="R16" i="18"/>
  <c r="R15" i="18"/>
  <c r="R14" i="18"/>
  <c r="R10" i="18"/>
  <c r="R9" i="18"/>
  <c r="R8" i="18"/>
  <c r="Q15" i="53"/>
  <c r="Q9" i="53"/>
  <c r="R9" i="53" s="1"/>
  <c r="Q8" i="53"/>
  <c r="S31" i="45"/>
  <c r="S48" i="45"/>
  <c r="S8" i="53"/>
  <c r="R31" i="53"/>
  <c r="R48" i="53"/>
  <c r="R20" i="17"/>
  <c r="T20" i="17" s="1"/>
  <c r="R21" i="17"/>
  <c r="T21" i="17" s="1"/>
  <c r="R37" i="17"/>
  <c r="R54" i="17"/>
  <c r="R136" i="17"/>
  <c r="N12" i="17"/>
  <c r="Q12" i="17"/>
  <c r="R12" i="17" s="1"/>
  <c r="S12" i="17"/>
  <c r="U12" i="17"/>
  <c r="W12" i="17"/>
  <c r="N13" i="17"/>
  <c r="Q13" i="17"/>
  <c r="R13" i="17" s="1"/>
  <c r="S13" i="17"/>
  <c r="U13" i="17"/>
  <c r="W13" i="17"/>
  <c r="D7" i="17"/>
  <c r="O84" i="19"/>
  <c r="M70" i="19"/>
  <c r="G70" i="19"/>
  <c r="H70" i="19"/>
  <c r="I70" i="19"/>
  <c r="J70" i="19"/>
  <c r="K70" i="19"/>
  <c r="L70" i="19"/>
  <c r="B70" i="19"/>
  <c r="C70" i="19"/>
  <c r="D70" i="19"/>
  <c r="E70" i="19"/>
  <c r="F70" i="19"/>
  <c r="O83" i="19"/>
  <c r="X84" i="19"/>
  <c r="O22" i="19"/>
  <c r="O17" i="18"/>
  <c r="R8" i="45"/>
  <c r="O52" i="45"/>
  <c r="M23" i="17"/>
  <c r="U30" i="17"/>
  <c r="U31" i="17"/>
  <c r="U32" i="17"/>
  <c r="U33" i="17"/>
  <c r="U34" i="17"/>
  <c r="U35" i="17"/>
  <c r="U36" i="17"/>
  <c r="S30" i="17"/>
  <c r="S31" i="17"/>
  <c r="S32" i="17"/>
  <c r="S33" i="17"/>
  <c r="S34" i="17"/>
  <c r="S35" i="17"/>
  <c r="S36" i="17"/>
  <c r="N11" i="17"/>
  <c r="N10" i="17"/>
  <c r="W10" i="17"/>
  <c r="W11" i="17"/>
  <c r="W14" i="17"/>
  <c r="W15" i="17"/>
  <c r="W16" i="17"/>
  <c r="W17" i="17"/>
  <c r="W18" i="17"/>
  <c r="U10" i="17"/>
  <c r="U11" i="17"/>
  <c r="U14" i="17"/>
  <c r="U15" i="17"/>
  <c r="U16" i="17"/>
  <c r="U17" i="17"/>
  <c r="U18" i="17"/>
  <c r="S10" i="17"/>
  <c r="S11" i="17"/>
  <c r="Q11" i="17"/>
  <c r="Q68" i="17"/>
  <c r="N28" i="17"/>
  <c r="N30" i="17"/>
  <c r="S14" i="17"/>
  <c r="S15" i="17"/>
  <c r="S16" i="17"/>
  <c r="S17" i="17"/>
  <c r="S18" i="17"/>
  <c r="Q19" i="17"/>
  <c r="N20" i="17"/>
  <c r="N21" i="17"/>
  <c r="R68" i="53" l="1"/>
  <c r="G26" i="9"/>
  <c r="C22" i="9"/>
  <c r="R64" i="53"/>
  <c r="C12" i="9"/>
  <c r="R62" i="53"/>
  <c r="C10" i="9"/>
  <c r="U84" i="19"/>
  <c r="D18" i="29"/>
  <c r="H18" i="29"/>
  <c r="H10" i="28"/>
  <c r="D10" i="28"/>
  <c r="D10" i="24"/>
  <c r="D12" i="28"/>
  <c r="H12" i="28"/>
  <c r="H8" i="28"/>
  <c r="D8" i="28"/>
  <c r="T28" i="17"/>
  <c r="T33" i="17"/>
  <c r="T32" i="17"/>
  <c r="D8" i="24"/>
  <c r="D10" i="9"/>
  <c r="D8" i="9"/>
  <c r="D19" i="5"/>
  <c r="H19" i="5"/>
  <c r="D23" i="5"/>
  <c r="D10" i="5"/>
  <c r="H10" i="5"/>
  <c r="D33" i="5"/>
  <c r="D25" i="5"/>
  <c r="R30" i="17"/>
  <c r="T30" i="17" s="1"/>
  <c r="D21" i="5"/>
  <c r="R29" i="17"/>
  <c r="D29" i="5"/>
  <c r="D12" i="5"/>
  <c r="D31" i="5"/>
  <c r="D14" i="5"/>
  <c r="H14" i="5"/>
  <c r="D27" i="5"/>
  <c r="D16" i="5"/>
  <c r="R35" i="17"/>
  <c r="T35" i="17" s="1"/>
  <c r="R31" i="17"/>
  <c r="T31" i="17" s="1"/>
  <c r="R26" i="17"/>
  <c r="D22" i="3"/>
  <c r="R14" i="17"/>
  <c r="T14" i="17" s="1"/>
  <c r="D12" i="3"/>
  <c r="C14" i="9"/>
  <c r="G14" i="9"/>
  <c r="R70" i="53"/>
  <c r="R65" i="53"/>
  <c r="G8" i="3"/>
  <c r="C8" i="3"/>
  <c r="R8" i="53"/>
  <c r="T8" i="53" s="1"/>
  <c r="S8" i="45"/>
  <c r="F8" i="3"/>
  <c r="B8" i="3"/>
  <c r="F10" i="22"/>
  <c r="B10" i="22"/>
  <c r="B14" i="22"/>
  <c r="F14" i="22"/>
  <c r="F12" i="22"/>
  <c r="B12" i="22"/>
  <c r="F18" i="22"/>
  <c r="B18" i="22"/>
  <c r="F11" i="21"/>
  <c r="B11" i="21"/>
  <c r="F13" i="21"/>
  <c r="B13" i="21"/>
  <c r="F9" i="21"/>
  <c r="B9" i="21"/>
  <c r="D8" i="30"/>
  <c r="D14" i="28"/>
  <c r="H14" i="29"/>
  <c r="D14" i="29"/>
  <c r="D16" i="29"/>
  <c r="H16" i="29"/>
  <c r="D8" i="29"/>
  <c r="H8" i="29"/>
  <c r="D12" i="29"/>
  <c r="H10" i="29"/>
  <c r="D10" i="29"/>
  <c r="H10" i="26"/>
  <c r="D10" i="26"/>
  <c r="D8" i="26"/>
  <c r="D18" i="25"/>
  <c r="D12" i="25"/>
  <c r="D22" i="25"/>
  <c r="D14" i="25"/>
  <c r="D10" i="25"/>
  <c r="D20" i="25"/>
  <c r="D16" i="25"/>
  <c r="D18" i="23"/>
  <c r="G9" i="21"/>
  <c r="C9" i="21"/>
  <c r="R70" i="19"/>
  <c r="V70" i="19"/>
  <c r="T70" i="19"/>
  <c r="D16" i="23"/>
  <c r="D14" i="23"/>
  <c r="D12" i="23"/>
  <c r="D10" i="23"/>
  <c r="D8" i="23"/>
  <c r="D14" i="22"/>
  <c r="D12" i="22"/>
  <c r="D16" i="22"/>
  <c r="D18" i="22"/>
  <c r="D10" i="22"/>
  <c r="D8" i="22"/>
  <c r="D13" i="21"/>
  <c r="D11" i="21"/>
  <c r="D9" i="21"/>
  <c r="G24" i="9"/>
  <c r="C20" i="9"/>
  <c r="G20" i="9"/>
  <c r="G18" i="9"/>
  <c r="C18" i="9"/>
  <c r="G12" i="9"/>
  <c r="G8" i="9"/>
  <c r="C8" i="9"/>
  <c r="C22" i="3"/>
  <c r="G22" i="3"/>
  <c r="R15" i="53"/>
  <c r="G12" i="3"/>
  <c r="C12" i="3"/>
  <c r="C10" i="3"/>
  <c r="G10" i="3"/>
  <c r="T36" i="17"/>
  <c r="Q23" i="17"/>
  <c r="T34" i="17"/>
  <c r="T13" i="17"/>
  <c r="V13" i="17" s="1"/>
  <c r="X13" i="17" s="1"/>
  <c r="T12" i="17"/>
  <c r="V12" i="17" s="1"/>
  <c r="X12" i="17" s="1"/>
  <c r="H7" i="17"/>
  <c r="Q9" i="17"/>
  <c r="R9" i="17" s="1"/>
  <c r="R19" i="17"/>
  <c r="R68" i="17"/>
  <c r="T68" i="17" s="1"/>
  <c r="V68" i="17" s="1"/>
  <c r="R11" i="17"/>
  <c r="C7" i="17"/>
  <c r="W84" i="19"/>
  <c r="W19" i="17"/>
  <c r="U19" i="17"/>
  <c r="W9" i="17"/>
  <c r="W8" i="17" s="1"/>
  <c r="U9" i="17"/>
  <c r="U8" i="17" s="1"/>
  <c r="S9" i="17"/>
  <c r="S8" i="17" s="1"/>
  <c r="N9" i="17"/>
  <c r="M7" i="17"/>
  <c r="S19" i="17"/>
  <c r="L7" i="17"/>
  <c r="K7" i="17"/>
  <c r="J7" i="17"/>
  <c r="I7" i="17"/>
  <c r="G7" i="17"/>
  <c r="F7" i="17"/>
  <c r="E7" i="17"/>
  <c r="N19" i="17"/>
  <c r="F23" i="17"/>
  <c r="N82" i="46"/>
  <c r="Q82" i="46"/>
  <c r="R82" i="46" s="1"/>
  <c r="S82" i="46"/>
  <c r="N88" i="46"/>
  <c r="S88" i="46"/>
  <c r="Q88" i="46"/>
  <c r="C34" i="31" s="1"/>
  <c r="E34" i="31" s="1"/>
  <c r="O36" i="45"/>
  <c r="R36" i="45"/>
  <c r="S36" i="45" s="1"/>
  <c r="T36" i="45"/>
  <c r="V36" i="45"/>
  <c r="X36" i="45"/>
  <c r="R15" i="45"/>
  <c r="N57" i="17"/>
  <c r="N62" i="17"/>
  <c r="N36" i="17"/>
  <c r="E10" i="9" l="1"/>
  <c r="T82" i="46"/>
  <c r="V82" i="46" s="1"/>
  <c r="X82" i="46" s="1"/>
  <c r="R88" i="46"/>
  <c r="T88" i="46" s="1"/>
  <c r="V88" i="46" s="1"/>
  <c r="G22" i="31"/>
  <c r="C22" i="31"/>
  <c r="E22" i="31" s="1"/>
  <c r="R23" i="17"/>
  <c r="D10" i="2"/>
  <c r="H10" i="2"/>
  <c r="Q8" i="17"/>
  <c r="S15" i="45"/>
  <c r="F22" i="3"/>
  <c r="B22" i="3"/>
  <c r="D28" i="20"/>
  <c r="H28" i="20"/>
  <c r="N7" i="17"/>
  <c r="S7" i="17"/>
  <c r="Y84" i="19"/>
  <c r="T11" i="17"/>
  <c r="V11" i="17" s="1"/>
  <c r="X11" i="17" s="1"/>
  <c r="X68" i="17"/>
  <c r="U36" i="45"/>
  <c r="W36" i="45" s="1"/>
  <c r="Y36" i="45" s="1"/>
  <c r="T9" i="17"/>
  <c r="V9" i="17" s="1"/>
  <c r="X9" i="17" s="1"/>
  <c r="T19" i="17"/>
  <c r="V19" i="17" s="1"/>
  <c r="O81" i="18"/>
  <c r="R73" i="18"/>
  <c r="O73" i="18"/>
  <c r="O74" i="18"/>
  <c r="O75" i="18"/>
  <c r="X73" i="18"/>
  <c r="V73" i="18"/>
  <c r="T73" i="18"/>
  <c r="X83" i="19"/>
  <c r="S83" i="19"/>
  <c r="U83" i="19" s="1"/>
  <c r="W83" i="19" s="1"/>
  <c r="O80" i="19"/>
  <c r="X80" i="19"/>
  <c r="S80" i="19"/>
  <c r="U80" i="19" s="1"/>
  <c r="W80" i="19" s="1"/>
  <c r="B5" i="10"/>
  <c r="Q110" i="53"/>
  <c r="Q96" i="53"/>
  <c r="Q97" i="53"/>
  <c r="Q98" i="53"/>
  <c r="Q99" i="53"/>
  <c r="Q100" i="53"/>
  <c r="Q101" i="53"/>
  <c r="Q102" i="53"/>
  <c r="Q103" i="53"/>
  <c r="Q104" i="53"/>
  <c r="Q105" i="53"/>
  <c r="Q106" i="53"/>
  <c r="Q107" i="53"/>
  <c r="Q95" i="53"/>
  <c r="Q91" i="53"/>
  <c r="R103" i="45"/>
  <c r="R104" i="45"/>
  <c r="R105" i="45"/>
  <c r="R106" i="45"/>
  <c r="R107" i="45"/>
  <c r="R108" i="45"/>
  <c r="R109" i="45"/>
  <c r="R110" i="45"/>
  <c r="R111" i="45"/>
  <c r="R112" i="45"/>
  <c r="R113" i="45"/>
  <c r="R102" i="45"/>
  <c r="R98" i="45"/>
  <c r="R97" i="45"/>
  <c r="S97" i="45" s="1"/>
  <c r="O34" i="18"/>
  <c r="I29" i="18"/>
  <c r="O25" i="18"/>
  <c r="R103" i="53" l="1"/>
  <c r="G30" i="13"/>
  <c r="C30" i="13"/>
  <c r="R99" i="53"/>
  <c r="C16" i="13"/>
  <c r="G16" i="13"/>
  <c r="R104" i="53"/>
  <c r="C32" i="13"/>
  <c r="G32" i="13"/>
  <c r="R100" i="53"/>
  <c r="C18" i="13"/>
  <c r="G18" i="13"/>
  <c r="R106" i="53"/>
  <c r="G36" i="13"/>
  <c r="C36" i="13"/>
  <c r="R102" i="53"/>
  <c r="G22" i="13"/>
  <c r="C22" i="13"/>
  <c r="R98" i="53"/>
  <c r="G14" i="13"/>
  <c r="C14" i="13"/>
  <c r="R107" i="53"/>
  <c r="R110" i="53"/>
  <c r="C8" i="14"/>
  <c r="G8" i="14"/>
  <c r="R95" i="53"/>
  <c r="G8" i="13"/>
  <c r="R96" i="53"/>
  <c r="G10" i="13"/>
  <c r="R105" i="53"/>
  <c r="C34" i="13"/>
  <c r="G34" i="13"/>
  <c r="R101" i="53"/>
  <c r="G20" i="13"/>
  <c r="C20" i="13"/>
  <c r="R97" i="53"/>
  <c r="G12" i="13"/>
  <c r="C12" i="13"/>
  <c r="D10" i="3"/>
  <c r="R8" i="17"/>
  <c r="T8" i="17" s="1"/>
  <c r="V8" i="17" s="1"/>
  <c r="S106" i="45"/>
  <c r="F16" i="13"/>
  <c r="B16" i="13"/>
  <c r="S102" i="45"/>
  <c r="F8" i="13"/>
  <c r="B8" i="13"/>
  <c r="S103" i="45"/>
  <c r="B10" i="13"/>
  <c r="F10" i="13"/>
  <c r="S112" i="45"/>
  <c r="F34" i="13"/>
  <c r="B34" i="13"/>
  <c r="S108" i="45"/>
  <c r="F20" i="13"/>
  <c r="B20" i="13"/>
  <c r="S104" i="45"/>
  <c r="F12" i="13"/>
  <c r="B12" i="13"/>
  <c r="S110" i="45"/>
  <c r="B30" i="13"/>
  <c r="F30" i="13"/>
  <c r="S111" i="45"/>
  <c r="B32" i="13"/>
  <c r="F32" i="13"/>
  <c r="S107" i="45"/>
  <c r="B18" i="13"/>
  <c r="F18" i="13"/>
  <c r="S113" i="45"/>
  <c r="B36" i="13"/>
  <c r="F36" i="13"/>
  <c r="S109" i="45"/>
  <c r="F22" i="13"/>
  <c r="B22" i="13"/>
  <c r="S105" i="45"/>
  <c r="B14" i="13"/>
  <c r="F14" i="13"/>
  <c r="S98" i="45"/>
  <c r="F8" i="12"/>
  <c r="F10" i="31"/>
  <c r="S73" i="18"/>
  <c r="U73" i="18" s="1"/>
  <c r="W73" i="18" s="1"/>
  <c r="Y73" i="18" s="1"/>
  <c r="R91" i="53"/>
  <c r="G8" i="12"/>
  <c r="X19" i="17"/>
  <c r="Y80" i="19"/>
  <c r="Y83" i="19"/>
  <c r="O36" i="19"/>
  <c r="W119" i="53"/>
  <c r="U119" i="53"/>
  <c r="S119" i="53"/>
  <c r="Q119" i="53"/>
  <c r="W116" i="53"/>
  <c r="U116" i="53"/>
  <c r="S116" i="53"/>
  <c r="Q116" i="53"/>
  <c r="W115" i="53"/>
  <c r="U115" i="53"/>
  <c r="S115" i="53"/>
  <c r="Q115" i="53"/>
  <c r="W114" i="53"/>
  <c r="U114" i="53"/>
  <c r="S114" i="53"/>
  <c r="Q114" i="53"/>
  <c r="W113" i="53"/>
  <c r="U113" i="53"/>
  <c r="S113" i="53"/>
  <c r="Q113" i="53"/>
  <c r="W110" i="53"/>
  <c r="U110" i="53"/>
  <c r="S110" i="53"/>
  <c r="W107" i="53"/>
  <c r="U107" i="53"/>
  <c r="S107" i="53"/>
  <c r="W106" i="53"/>
  <c r="U106" i="53"/>
  <c r="S106" i="53"/>
  <c r="T106" i="53" s="1"/>
  <c r="W105" i="53"/>
  <c r="U105" i="53"/>
  <c r="S105" i="53"/>
  <c r="W104" i="53"/>
  <c r="U104" i="53"/>
  <c r="S104" i="53"/>
  <c r="T104" i="53" s="1"/>
  <c r="W103" i="53"/>
  <c r="U103" i="53"/>
  <c r="S103" i="53"/>
  <c r="W102" i="53"/>
  <c r="U102" i="53"/>
  <c r="S102" i="53"/>
  <c r="W101" i="53"/>
  <c r="U101" i="53"/>
  <c r="S101" i="53"/>
  <c r="W100" i="53"/>
  <c r="U100" i="53"/>
  <c r="S100" i="53"/>
  <c r="W99" i="53"/>
  <c r="U99" i="53"/>
  <c r="S99" i="53"/>
  <c r="T99" i="53" s="1"/>
  <c r="W98" i="53"/>
  <c r="U98" i="53"/>
  <c r="S98" i="53"/>
  <c r="W97" i="53"/>
  <c r="U97" i="53"/>
  <c r="S97" i="53"/>
  <c r="T97" i="53" s="1"/>
  <c r="W96" i="53"/>
  <c r="U96" i="53"/>
  <c r="S96" i="53"/>
  <c r="T96" i="53" s="1"/>
  <c r="W95" i="53"/>
  <c r="U95" i="53"/>
  <c r="S95" i="53"/>
  <c r="T95" i="53" s="1"/>
  <c r="W91" i="53"/>
  <c r="U91" i="53"/>
  <c r="S91" i="53"/>
  <c r="W90" i="53"/>
  <c r="U90" i="53"/>
  <c r="S90" i="53"/>
  <c r="Q90" i="53"/>
  <c r="W86" i="53"/>
  <c r="U86" i="53"/>
  <c r="S86" i="53"/>
  <c r="Q86" i="53"/>
  <c r="W85" i="53"/>
  <c r="U85" i="53"/>
  <c r="S85" i="53"/>
  <c r="Q85" i="53"/>
  <c r="W84" i="53"/>
  <c r="U84" i="53"/>
  <c r="S84" i="53"/>
  <c r="Q84" i="53"/>
  <c r="W83" i="53"/>
  <c r="U83" i="53"/>
  <c r="S83" i="53"/>
  <c r="Q83" i="53"/>
  <c r="W79" i="53"/>
  <c r="U79" i="53"/>
  <c r="S79" i="53"/>
  <c r="Q79" i="53"/>
  <c r="W78" i="53"/>
  <c r="U78" i="53"/>
  <c r="S78" i="53"/>
  <c r="Q78" i="53"/>
  <c r="W77" i="53"/>
  <c r="U77" i="53"/>
  <c r="S77" i="53"/>
  <c r="Q77" i="53"/>
  <c r="W70" i="53"/>
  <c r="U70" i="53"/>
  <c r="S70" i="53"/>
  <c r="T70" i="53" s="1"/>
  <c r="W68" i="53"/>
  <c r="U68" i="53"/>
  <c r="S68" i="53"/>
  <c r="T68" i="53" s="1"/>
  <c r="W67" i="53"/>
  <c r="U67" i="53"/>
  <c r="S67" i="53"/>
  <c r="T67" i="53" s="1"/>
  <c r="W66" i="53"/>
  <c r="U66" i="53"/>
  <c r="S66" i="53"/>
  <c r="T66" i="53" s="1"/>
  <c r="W65" i="53"/>
  <c r="U65" i="53"/>
  <c r="E16" i="9" s="1"/>
  <c r="S65" i="53"/>
  <c r="T65" i="53" s="1"/>
  <c r="W64" i="53"/>
  <c r="U64" i="53"/>
  <c r="S64" i="53"/>
  <c r="T64" i="53" s="1"/>
  <c r="W63" i="53"/>
  <c r="U63" i="53"/>
  <c r="S63" i="53"/>
  <c r="T63" i="53" s="1"/>
  <c r="W62" i="53"/>
  <c r="U62" i="53"/>
  <c r="S62" i="53"/>
  <c r="T62" i="53" s="1"/>
  <c r="W61" i="53"/>
  <c r="U61" i="53"/>
  <c r="S61" i="53"/>
  <c r="T61" i="53" s="1"/>
  <c r="W57" i="53"/>
  <c r="U57" i="53"/>
  <c r="S57" i="53"/>
  <c r="Q57" i="53"/>
  <c r="W56" i="53"/>
  <c r="U56" i="53"/>
  <c r="S56" i="53"/>
  <c r="Q56" i="53"/>
  <c r="W55" i="53"/>
  <c r="U55" i="53"/>
  <c r="S55" i="53"/>
  <c r="Q55" i="53"/>
  <c r="W54" i="53"/>
  <c r="U54" i="53"/>
  <c r="S54" i="53"/>
  <c r="Q54" i="53"/>
  <c r="W53" i="53"/>
  <c r="U53" i="53"/>
  <c r="S53" i="53"/>
  <c r="Q53" i="53"/>
  <c r="W52" i="53"/>
  <c r="U52" i="53"/>
  <c r="S52" i="53"/>
  <c r="Q52" i="53"/>
  <c r="C12" i="8" s="1"/>
  <c r="W51" i="53"/>
  <c r="U51" i="53"/>
  <c r="S51" i="53"/>
  <c r="Q51" i="53"/>
  <c r="W50" i="53"/>
  <c r="U50" i="53"/>
  <c r="S50" i="53"/>
  <c r="Q50" i="53"/>
  <c r="W47" i="53"/>
  <c r="U47" i="53"/>
  <c r="S47" i="53"/>
  <c r="Q47" i="53"/>
  <c r="W46" i="53"/>
  <c r="U46" i="53"/>
  <c r="S46" i="53"/>
  <c r="Q46" i="53"/>
  <c r="W45" i="53"/>
  <c r="U45" i="53"/>
  <c r="S45" i="53"/>
  <c r="Q45" i="53"/>
  <c r="W44" i="53"/>
  <c r="U44" i="53"/>
  <c r="S44" i="53"/>
  <c r="Q44" i="53"/>
  <c r="W43" i="53"/>
  <c r="U43" i="53"/>
  <c r="S43" i="53"/>
  <c r="Q43" i="53"/>
  <c r="W42" i="53"/>
  <c r="U42" i="53"/>
  <c r="S42" i="53"/>
  <c r="Q42" i="53"/>
  <c r="W41" i="53"/>
  <c r="U41" i="53"/>
  <c r="S41" i="53"/>
  <c r="Q41" i="53"/>
  <c r="W40" i="53"/>
  <c r="U40" i="53"/>
  <c r="S40" i="53"/>
  <c r="Q40" i="53"/>
  <c r="W39" i="53"/>
  <c r="U39" i="53"/>
  <c r="S39" i="53"/>
  <c r="Q39" i="53"/>
  <c r="W38" i="53"/>
  <c r="U38" i="53"/>
  <c r="S38" i="53"/>
  <c r="Q38" i="53"/>
  <c r="W37" i="53"/>
  <c r="U37" i="53"/>
  <c r="S37" i="53"/>
  <c r="Q37" i="53"/>
  <c r="W36" i="53"/>
  <c r="U36" i="53"/>
  <c r="S36" i="53"/>
  <c r="Q36" i="53"/>
  <c r="V34" i="53"/>
  <c r="X34" i="53" s="1"/>
  <c r="W33" i="53"/>
  <c r="U33" i="53"/>
  <c r="S33" i="53"/>
  <c r="Q33" i="53"/>
  <c r="W30" i="53"/>
  <c r="U30" i="53"/>
  <c r="S30" i="53"/>
  <c r="Q30" i="53"/>
  <c r="W29" i="53"/>
  <c r="U29" i="53"/>
  <c r="S29" i="53"/>
  <c r="Q29" i="53"/>
  <c r="W28" i="53"/>
  <c r="U28" i="53"/>
  <c r="S28" i="53"/>
  <c r="Q28" i="53"/>
  <c r="W27" i="53"/>
  <c r="U27" i="53"/>
  <c r="S27" i="53"/>
  <c r="Q27" i="53"/>
  <c r="W26" i="53"/>
  <c r="U26" i="53"/>
  <c r="S26" i="53"/>
  <c r="Q26" i="53"/>
  <c r="W25" i="53"/>
  <c r="U25" i="53"/>
  <c r="S25" i="53"/>
  <c r="Q25" i="53"/>
  <c r="W24" i="53"/>
  <c r="U24" i="53"/>
  <c r="S24" i="53"/>
  <c r="Q24" i="53"/>
  <c r="W23" i="53"/>
  <c r="U23" i="53"/>
  <c r="S23" i="53"/>
  <c r="Q23" i="53"/>
  <c r="W22" i="53"/>
  <c r="U22" i="53"/>
  <c r="S22" i="53"/>
  <c r="Q22" i="53"/>
  <c r="W21" i="53"/>
  <c r="U21" i="53"/>
  <c r="S21" i="53"/>
  <c r="Q21" i="53"/>
  <c r="W20" i="53"/>
  <c r="U20" i="53"/>
  <c r="S20" i="53"/>
  <c r="Q20" i="53"/>
  <c r="W19" i="53"/>
  <c r="U19" i="53"/>
  <c r="S19" i="53"/>
  <c r="Q19" i="53"/>
  <c r="W18" i="53"/>
  <c r="U18" i="53"/>
  <c r="S18" i="53"/>
  <c r="Q18" i="53"/>
  <c r="W15" i="53"/>
  <c r="U15" i="53"/>
  <c r="S15" i="53"/>
  <c r="T15" i="53" s="1"/>
  <c r="W14" i="53"/>
  <c r="U14" i="53"/>
  <c r="S14" i="53"/>
  <c r="Q14" i="53"/>
  <c r="W13" i="53"/>
  <c r="U13" i="53"/>
  <c r="S13" i="53"/>
  <c r="Q13" i="53"/>
  <c r="W12" i="53"/>
  <c r="U12" i="53"/>
  <c r="S12" i="53"/>
  <c r="Q12" i="53"/>
  <c r="W11" i="53"/>
  <c r="U11" i="53"/>
  <c r="S11" i="53"/>
  <c r="Q11" i="53"/>
  <c r="W10" i="53"/>
  <c r="U10" i="53"/>
  <c r="S10" i="53"/>
  <c r="T10" i="53" s="1"/>
  <c r="W9" i="53"/>
  <c r="U9" i="53"/>
  <c r="S9" i="53"/>
  <c r="T9" i="53" s="1"/>
  <c r="W8" i="53"/>
  <c r="U8" i="53"/>
  <c r="W135" i="17"/>
  <c r="U135" i="17"/>
  <c r="S135" i="17"/>
  <c r="Q135" i="17"/>
  <c r="W132" i="17"/>
  <c r="U132" i="17"/>
  <c r="S132" i="17"/>
  <c r="Q132" i="17"/>
  <c r="W131" i="17"/>
  <c r="U131" i="17"/>
  <c r="S131" i="17"/>
  <c r="Q131" i="17"/>
  <c r="W130" i="17"/>
  <c r="U130" i="17"/>
  <c r="S130" i="17"/>
  <c r="Q130" i="17"/>
  <c r="W129" i="17"/>
  <c r="U129" i="17"/>
  <c r="S129" i="17"/>
  <c r="W126" i="17"/>
  <c r="U126" i="17"/>
  <c r="S126" i="17"/>
  <c r="Q126" i="17"/>
  <c r="W123" i="17"/>
  <c r="U123" i="17"/>
  <c r="S123" i="17"/>
  <c r="Q123" i="17"/>
  <c r="W119" i="17"/>
  <c r="U119" i="17"/>
  <c r="S119" i="17"/>
  <c r="Q119" i="17"/>
  <c r="W118" i="17"/>
  <c r="U118" i="17"/>
  <c r="S118" i="17"/>
  <c r="Q118" i="17"/>
  <c r="W117" i="17"/>
  <c r="U117" i="17"/>
  <c r="S117" i="17"/>
  <c r="Q117" i="17"/>
  <c r="W116" i="17"/>
  <c r="U116" i="17"/>
  <c r="S116" i="17"/>
  <c r="Q116" i="17"/>
  <c r="W115" i="17"/>
  <c r="U115" i="17"/>
  <c r="S115" i="17"/>
  <c r="Q115" i="17"/>
  <c r="W114" i="17"/>
  <c r="U114" i="17"/>
  <c r="S114" i="17"/>
  <c r="Q114" i="17"/>
  <c r="W113" i="17"/>
  <c r="U113" i="17"/>
  <c r="S113" i="17"/>
  <c r="Q113" i="17"/>
  <c r="W112" i="17"/>
  <c r="U112" i="17"/>
  <c r="S112" i="17"/>
  <c r="Q112" i="17"/>
  <c r="W111" i="17"/>
  <c r="U111" i="17"/>
  <c r="S111" i="17"/>
  <c r="Q111" i="17"/>
  <c r="W110" i="17"/>
  <c r="U110" i="17"/>
  <c r="S110" i="17"/>
  <c r="Q110" i="17"/>
  <c r="W109" i="17"/>
  <c r="U109" i="17"/>
  <c r="S109" i="17"/>
  <c r="Q109" i="17"/>
  <c r="W108" i="17"/>
  <c r="U108" i="17"/>
  <c r="S108" i="17"/>
  <c r="Q108" i="17"/>
  <c r="W104" i="17"/>
  <c r="U104" i="17"/>
  <c r="S104" i="17"/>
  <c r="Q104" i="17"/>
  <c r="W103" i="17"/>
  <c r="U103" i="17"/>
  <c r="S103" i="17"/>
  <c r="Q103" i="17"/>
  <c r="W99" i="17"/>
  <c r="U99" i="17"/>
  <c r="S99" i="17"/>
  <c r="Q99" i="17"/>
  <c r="W98" i="17"/>
  <c r="U98" i="17"/>
  <c r="S98" i="17"/>
  <c r="Q98" i="17"/>
  <c r="W97" i="17"/>
  <c r="U97" i="17"/>
  <c r="S97" i="17"/>
  <c r="Q97" i="17"/>
  <c r="W96" i="17"/>
  <c r="U96" i="17"/>
  <c r="S96" i="17"/>
  <c r="Q96" i="17"/>
  <c r="W95" i="17"/>
  <c r="U95" i="17"/>
  <c r="S95" i="17"/>
  <c r="Q95" i="17"/>
  <c r="W90" i="17"/>
  <c r="U90" i="17"/>
  <c r="S90" i="17"/>
  <c r="Q90" i="17"/>
  <c r="W89" i="17"/>
  <c r="U89" i="17"/>
  <c r="S89" i="17"/>
  <c r="Q89" i="17"/>
  <c r="W88" i="17"/>
  <c r="U88" i="17"/>
  <c r="S88" i="17"/>
  <c r="Q88" i="17"/>
  <c r="W87" i="17"/>
  <c r="U87" i="17"/>
  <c r="S87" i="17"/>
  <c r="Q87" i="17"/>
  <c r="W86" i="17"/>
  <c r="U86" i="17"/>
  <c r="S86" i="17"/>
  <c r="Q86" i="17"/>
  <c r="W83" i="17"/>
  <c r="U83" i="17"/>
  <c r="Q83" i="17"/>
  <c r="W77" i="17"/>
  <c r="U77" i="17"/>
  <c r="Q77" i="17"/>
  <c r="W76" i="17"/>
  <c r="U76" i="17"/>
  <c r="Q76" i="17"/>
  <c r="W73" i="17"/>
  <c r="U73" i="17"/>
  <c r="Q73" i="17"/>
  <c r="W72" i="17"/>
  <c r="U72" i="17"/>
  <c r="Q72" i="17"/>
  <c r="D22" i="9" s="1"/>
  <c r="W71" i="17"/>
  <c r="U71" i="17"/>
  <c r="Q71" i="17"/>
  <c r="D20" i="9" s="1"/>
  <c r="W70" i="17"/>
  <c r="Q70" i="17"/>
  <c r="Q69" i="17"/>
  <c r="W67" i="17"/>
  <c r="U67" i="17"/>
  <c r="S67" i="17"/>
  <c r="T67" i="17" s="1"/>
  <c r="W66" i="17"/>
  <c r="U66" i="17"/>
  <c r="S66" i="17"/>
  <c r="Q66" i="17"/>
  <c r="W63" i="17"/>
  <c r="U63" i="17"/>
  <c r="S63" i="17"/>
  <c r="Q63" i="17"/>
  <c r="W62" i="17"/>
  <c r="U62" i="17"/>
  <c r="S62" i="17"/>
  <c r="Q62" i="17"/>
  <c r="W61" i="17"/>
  <c r="U61" i="17"/>
  <c r="S61" i="17"/>
  <c r="Q61" i="17"/>
  <c r="W60" i="17"/>
  <c r="U60" i="17"/>
  <c r="S60" i="17"/>
  <c r="Q60" i="17"/>
  <c r="W59" i="17"/>
  <c r="U59" i="17"/>
  <c r="S59" i="17"/>
  <c r="Q59" i="17"/>
  <c r="W58" i="17"/>
  <c r="U58" i="17"/>
  <c r="S58" i="17"/>
  <c r="Q58" i="17"/>
  <c r="W57" i="17"/>
  <c r="U57" i="17"/>
  <c r="S57" i="17"/>
  <c r="Q57" i="17"/>
  <c r="W56" i="17"/>
  <c r="U56" i="17"/>
  <c r="S56" i="17"/>
  <c r="Q56" i="17"/>
  <c r="W53" i="17"/>
  <c r="U53" i="17"/>
  <c r="S53" i="17"/>
  <c r="Q53" i="17"/>
  <c r="W52" i="17"/>
  <c r="U52" i="17"/>
  <c r="S52" i="17"/>
  <c r="Q52" i="17"/>
  <c r="W51" i="17"/>
  <c r="U51" i="17"/>
  <c r="S51" i="17"/>
  <c r="Q51" i="17"/>
  <c r="W50" i="17"/>
  <c r="U50" i="17"/>
  <c r="S50" i="17"/>
  <c r="Q50" i="17"/>
  <c r="W49" i="17"/>
  <c r="U49" i="17"/>
  <c r="S49" i="17"/>
  <c r="Q49" i="17"/>
  <c r="W48" i="17"/>
  <c r="U48" i="17"/>
  <c r="S48" i="17"/>
  <c r="Q48" i="17"/>
  <c r="W47" i="17"/>
  <c r="U47" i="17"/>
  <c r="S47" i="17"/>
  <c r="Q47" i="17"/>
  <c r="W46" i="17"/>
  <c r="U46" i="17"/>
  <c r="S46" i="17"/>
  <c r="Q46" i="17"/>
  <c r="W45" i="17"/>
  <c r="U45" i="17"/>
  <c r="S45" i="17"/>
  <c r="Q45" i="17"/>
  <c r="W44" i="17"/>
  <c r="U44" i="17"/>
  <c r="S44" i="17"/>
  <c r="Q44" i="17"/>
  <c r="W43" i="17"/>
  <c r="U43" i="17"/>
  <c r="S43" i="17"/>
  <c r="Q43" i="17"/>
  <c r="V40" i="17"/>
  <c r="X40" i="17" s="1"/>
  <c r="W39" i="17"/>
  <c r="U39" i="17"/>
  <c r="S39" i="17"/>
  <c r="Q39" i="17"/>
  <c r="V36" i="17"/>
  <c r="V35" i="17"/>
  <c r="V34" i="17"/>
  <c r="V33" i="17"/>
  <c r="V32" i="17"/>
  <c r="V31" i="17"/>
  <c r="V30" i="17"/>
  <c r="S29" i="17"/>
  <c r="T29" i="17" s="1"/>
  <c r="V29" i="17" s="1"/>
  <c r="V28" i="17"/>
  <c r="W27" i="17"/>
  <c r="U27" i="17"/>
  <c r="S27" i="17"/>
  <c r="T27" i="17" s="1"/>
  <c r="W26" i="17"/>
  <c r="U26" i="17"/>
  <c r="S26" i="17"/>
  <c r="T26" i="17" s="1"/>
  <c r="W25" i="17"/>
  <c r="U25" i="17"/>
  <c r="S25" i="17"/>
  <c r="T25" i="17" s="1"/>
  <c r="W24" i="17"/>
  <c r="U24" i="17"/>
  <c r="S24" i="17"/>
  <c r="Q24" i="17"/>
  <c r="Q18" i="17"/>
  <c r="Q17" i="17"/>
  <c r="Q16" i="17"/>
  <c r="Q15" i="17"/>
  <c r="V14" i="17"/>
  <c r="N67" i="17"/>
  <c r="N26" i="17"/>
  <c r="E101" i="45"/>
  <c r="F101" i="45"/>
  <c r="G101" i="45"/>
  <c r="H101" i="45"/>
  <c r="I101" i="45"/>
  <c r="J101" i="45"/>
  <c r="K101" i="45"/>
  <c r="L101" i="45"/>
  <c r="M101" i="45"/>
  <c r="D101" i="45"/>
  <c r="B101" i="45"/>
  <c r="C101" i="45"/>
  <c r="C35" i="45"/>
  <c r="D35" i="45"/>
  <c r="E35" i="45"/>
  <c r="F35" i="45"/>
  <c r="G35" i="45"/>
  <c r="H35" i="45"/>
  <c r="I35" i="45"/>
  <c r="J35" i="45"/>
  <c r="K35" i="45"/>
  <c r="L35" i="45"/>
  <c r="M35" i="45"/>
  <c r="B35" i="45"/>
  <c r="G49" i="46"/>
  <c r="N32" i="46"/>
  <c r="Q89" i="46"/>
  <c r="W89" i="46"/>
  <c r="U89" i="46"/>
  <c r="S89" i="46"/>
  <c r="R60" i="18"/>
  <c r="R61" i="18"/>
  <c r="R62" i="18"/>
  <c r="R63" i="18"/>
  <c r="R64" i="18"/>
  <c r="R65" i="18"/>
  <c r="C59" i="18"/>
  <c r="D59" i="18"/>
  <c r="E59" i="18"/>
  <c r="F59" i="18"/>
  <c r="G59" i="18"/>
  <c r="H59" i="18"/>
  <c r="I59" i="18"/>
  <c r="J59" i="18"/>
  <c r="K59" i="18"/>
  <c r="L59" i="18"/>
  <c r="M59" i="18"/>
  <c r="B59" i="18"/>
  <c r="C53" i="18"/>
  <c r="D53" i="18"/>
  <c r="E53" i="18"/>
  <c r="F53" i="18"/>
  <c r="G53" i="18"/>
  <c r="H53" i="18"/>
  <c r="I53" i="18"/>
  <c r="J53" i="18"/>
  <c r="K53" i="18"/>
  <c r="L53" i="18"/>
  <c r="M53" i="18"/>
  <c r="B53" i="18"/>
  <c r="R89" i="46"/>
  <c r="N89" i="46"/>
  <c r="C74" i="46"/>
  <c r="D74" i="46"/>
  <c r="E74" i="46"/>
  <c r="F74" i="46"/>
  <c r="G74" i="46"/>
  <c r="H74" i="46"/>
  <c r="I74" i="46"/>
  <c r="J74" i="46"/>
  <c r="L74" i="46"/>
  <c r="M74" i="46"/>
  <c r="B74" i="46"/>
  <c r="B11" i="46"/>
  <c r="C71" i="18"/>
  <c r="D71" i="18"/>
  <c r="E71" i="18"/>
  <c r="F71" i="18"/>
  <c r="G71" i="18"/>
  <c r="H71" i="18"/>
  <c r="I71" i="18"/>
  <c r="J71" i="18"/>
  <c r="K71" i="18"/>
  <c r="L71" i="18"/>
  <c r="M71" i="18"/>
  <c r="B71" i="18"/>
  <c r="O65" i="18"/>
  <c r="O64" i="18"/>
  <c r="O63" i="18"/>
  <c r="O62" i="18"/>
  <c r="O61" i="18"/>
  <c r="O60" i="18"/>
  <c r="V89" i="45"/>
  <c r="F28" i="7"/>
  <c r="F5" i="2"/>
  <c r="C81" i="53"/>
  <c r="D81" i="53"/>
  <c r="E81" i="53"/>
  <c r="F81" i="53"/>
  <c r="G81" i="53"/>
  <c r="H81" i="53"/>
  <c r="I81" i="53"/>
  <c r="J81" i="53"/>
  <c r="K81" i="53"/>
  <c r="L81" i="53"/>
  <c r="M81" i="53"/>
  <c r="B81" i="53"/>
  <c r="R47" i="45"/>
  <c r="R9" i="45"/>
  <c r="E23" i="17"/>
  <c r="C94" i="53"/>
  <c r="D94" i="53"/>
  <c r="E94" i="53"/>
  <c r="F94" i="53"/>
  <c r="G94" i="53"/>
  <c r="H94" i="53"/>
  <c r="I94" i="53"/>
  <c r="J94" i="53"/>
  <c r="K94" i="53"/>
  <c r="L94" i="53"/>
  <c r="M94" i="53"/>
  <c r="B94" i="53"/>
  <c r="N135" i="17"/>
  <c r="M134" i="17"/>
  <c r="L134" i="17"/>
  <c r="K134" i="17"/>
  <c r="J134" i="17"/>
  <c r="I134" i="17"/>
  <c r="H134" i="17"/>
  <c r="G134" i="17"/>
  <c r="F134" i="17"/>
  <c r="E134" i="17"/>
  <c r="D134" i="17"/>
  <c r="C134" i="17"/>
  <c r="B134" i="17"/>
  <c r="N132" i="17"/>
  <c r="N131" i="17"/>
  <c r="N130" i="17"/>
  <c r="N129" i="17"/>
  <c r="M128" i="17"/>
  <c r="L128" i="17"/>
  <c r="K128" i="17"/>
  <c r="J128" i="17"/>
  <c r="I128" i="17"/>
  <c r="H128" i="17"/>
  <c r="G128" i="17"/>
  <c r="F128" i="17"/>
  <c r="E128" i="17"/>
  <c r="D128" i="17"/>
  <c r="C128" i="17"/>
  <c r="B128" i="17"/>
  <c r="N126" i="17"/>
  <c r="M125" i="17"/>
  <c r="L125" i="17"/>
  <c r="K125" i="17"/>
  <c r="J125" i="17"/>
  <c r="I125" i="17"/>
  <c r="H125" i="17"/>
  <c r="G125" i="17"/>
  <c r="F125" i="17"/>
  <c r="E125" i="17"/>
  <c r="D125" i="17"/>
  <c r="C125" i="17"/>
  <c r="B125" i="17"/>
  <c r="N123" i="17"/>
  <c r="N119" i="17"/>
  <c r="N118" i="17"/>
  <c r="N117" i="17"/>
  <c r="N116" i="17"/>
  <c r="N115" i="17"/>
  <c r="N114" i="17"/>
  <c r="N113" i="17"/>
  <c r="N112" i="17"/>
  <c r="N111" i="17"/>
  <c r="N110" i="17"/>
  <c r="N109" i="17"/>
  <c r="N108" i="17"/>
  <c r="M107" i="17"/>
  <c r="L107" i="17"/>
  <c r="K107" i="17"/>
  <c r="J107" i="17"/>
  <c r="I107" i="17"/>
  <c r="H107" i="17"/>
  <c r="G107" i="17"/>
  <c r="F107" i="17"/>
  <c r="E107" i="17"/>
  <c r="D107" i="17"/>
  <c r="C107" i="17"/>
  <c r="B107" i="17"/>
  <c r="N104" i="17"/>
  <c r="N103" i="17"/>
  <c r="M102" i="17"/>
  <c r="L102" i="17"/>
  <c r="K102" i="17"/>
  <c r="J102" i="17"/>
  <c r="I102" i="17"/>
  <c r="H102" i="17"/>
  <c r="G102" i="17"/>
  <c r="F102" i="17"/>
  <c r="E102" i="17"/>
  <c r="D102" i="17"/>
  <c r="C102" i="17"/>
  <c r="B102" i="17"/>
  <c r="N99" i="17"/>
  <c r="N98" i="17"/>
  <c r="N97" i="17"/>
  <c r="N96" i="17"/>
  <c r="N95" i="17"/>
  <c r="M94" i="17"/>
  <c r="M137" i="17" s="1"/>
  <c r="L94" i="17"/>
  <c r="K94" i="17"/>
  <c r="J94" i="17"/>
  <c r="I94" i="17"/>
  <c r="H94" i="17"/>
  <c r="G94" i="17"/>
  <c r="F94" i="17"/>
  <c r="E94" i="17"/>
  <c r="D94" i="17"/>
  <c r="C94" i="17"/>
  <c r="B94" i="17"/>
  <c r="N90" i="17"/>
  <c r="N89" i="17"/>
  <c r="N88" i="17"/>
  <c r="N87" i="17"/>
  <c r="N86" i="17"/>
  <c r="M85" i="17"/>
  <c r="L85" i="17"/>
  <c r="K85" i="17"/>
  <c r="K137" i="17" s="1"/>
  <c r="J85" i="17"/>
  <c r="J137" i="17" s="1"/>
  <c r="I85" i="17"/>
  <c r="H85" i="17"/>
  <c r="H137" i="17" s="1"/>
  <c r="G85" i="17"/>
  <c r="G137" i="17" s="1"/>
  <c r="F85" i="17"/>
  <c r="F137" i="17" s="1"/>
  <c r="E85" i="17"/>
  <c r="D85" i="17"/>
  <c r="D137" i="17" s="1"/>
  <c r="C85" i="17"/>
  <c r="C137" i="17" s="1"/>
  <c r="B85" i="17"/>
  <c r="B137" i="17" s="1"/>
  <c r="N76" i="17"/>
  <c r="N73" i="17"/>
  <c r="N72" i="17"/>
  <c r="N71" i="17"/>
  <c r="N70" i="17"/>
  <c r="N69" i="17"/>
  <c r="N63" i="17"/>
  <c r="N61" i="17"/>
  <c r="N60" i="17"/>
  <c r="N59" i="17"/>
  <c r="N58" i="17"/>
  <c r="N56" i="17"/>
  <c r="M55" i="17"/>
  <c r="L55" i="17"/>
  <c r="K55" i="17"/>
  <c r="J55" i="17"/>
  <c r="I55" i="17"/>
  <c r="H55" i="17"/>
  <c r="G55" i="17"/>
  <c r="F55" i="17"/>
  <c r="E55" i="17"/>
  <c r="D55" i="17"/>
  <c r="C55" i="17"/>
  <c r="B55" i="17"/>
  <c r="N53" i="17"/>
  <c r="N52" i="17"/>
  <c r="N51" i="17"/>
  <c r="N50" i="17"/>
  <c r="N49" i="17"/>
  <c r="N48" i="17"/>
  <c r="N47" i="17"/>
  <c r="N46" i="17"/>
  <c r="N45" i="17"/>
  <c r="N44" i="17"/>
  <c r="N43" i="17"/>
  <c r="L41" i="17"/>
  <c r="K41" i="17"/>
  <c r="J41" i="17"/>
  <c r="I41" i="17"/>
  <c r="H41" i="17"/>
  <c r="G41" i="17"/>
  <c r="F41" i="17"/>
  <c r="E41" i="17"/>
  <c r="D41" i="17"/>
  <c r="C41" i="17"/>
  <c r="B41" i="17"/>
  <c r="N39" i="17"/>
  <c r="M38" i="17"/>
  <c r="L38" i="17"/>
  <c r="K38" i="17"/>
  <c r="J38" i="17"/>
  <c r="I38" i="17"/>
  <c r="H38" i="17"/>
  <c r="G38" i="17"/>
  <c r="F38" i="17"/>
  <c r="E38" i="17"/>
  <c r="D38" i="17"/>
  <c r="C38" i="17"/>
  <c r="B38" i="17"/>
  <c r="N35" i="17"/>
  <c r="N34" i="17"/>
  <c r="N33" i="17"/>
  <c r="N31" i="17"/>
  <c r="N29" i="17"/>
  <c r="N27" i="17"/>
  <c r="N25" i="17"/>
  <c r="N24" i="17"/>
  <c r="L23" i="17"/>
  <c r="K23" i="17"/>
  <c r="J23" i="17"/>
  <c r="I23" i="17"/>
  <c r="H23" i="17"/>
  <c r="G23" i="17"/>
  <c r="N18" i="17"/>
  <c r="N17" i="17"/>
  <c r="N16" i="17"/>
  <c r="N15" i="17"/>
  <c r="N14" i="17"/>
  <c r="N8" i="17"/>
  <c r="N119" i="53"/>
  <c r="M118" i="53"/>
  <c r="L118" i="53"/>
  <c r="K118" i="53"/>
  <c r="J118" i="53"/>
  <c r="I118" i="53"/>
  <c r="H118" i="53"/>
  <c r="G118" i="53"/>
  <c r="F118" i="53"/>
  <c r="E118" i="53"/>
  <c r="D118" i="53"/>
  <c r="B118" i="53"/>
  <c r="N116" i="53"/>
  <c r="N115" i="53"/>
  <c r="N114" i="53"/>
  <c r="N113" i="53"/>
  <c r="M112" i="53"/>
  <c r="L112" i="53"/>
  <c r="K112" i="53"/>
  <c r="J112" i="53"/>
  <c r="I112" i="53"/>
  <c r="H112" i="53"/>
  <c r="G112" i="53"/>
  <c r="F112" i="53"/>
  <c r="E112" i="53"/>
  <c r="D112" i="53"/>
  <c r="C112" i="53"/>
  <c r="B112" i="53"/>
  <c r="N110" i="53"/>
  <c r="M109" i="53"/>
  <c r="L109" i="53"/>
  <c r="K109" i="53"/>
  <c r="J109" i="53"/>
  <c r="I109" i="53"/>
  <c r="H109" i="53"/>
  <c r="G109" i="53"/>
  <c r="F109" i="53"/>
  <c r="E109" i="53"/>
  <c r="D109" i="53"/>
  <c r="C109" i="53"/>
  <c r="B109" i="53"/>
  <c r="N107" i="53"/>
  <c r="N106" i="53"/>
  <c r="N105" i="53"/>
  <c r="N104" i="53"/>
  <c r="N103" i="53"/>
  <c r="N102" i="53"/>
  <c r="N101" i="53"/>
  <c r="N100" i="53"/>
  <c r="N99" i="53"/>
  <c r="N98" i="53"/>
  <c r="N97" i="53"/>
  <c r="N96" i="53"/>
  <c r="N95" i="53"/>
  <c r="N91" i="53"/>
  <c r="N90" i="53"/>
  <c r="M89" i="53"/>
  <c r="L89" i="53"/>
  <c r="K89" i="53"/>
  <c r="J89" i="53"/>
  <c r="I89" i="53"/>
  <c r="H89" i="53"/>
  <c r="G89" i="53"/>
  <c r="F89" i="53"/>
  <c r="E89" i="53"/>
  <c r="D89" i="53"/>
  <c r="C89" i="53"/>
  <c r="B89" i="53"/>
  <c r="N86" i="53"/>
  <c r="N85" i="53"/>
  <c r="N84" i="53"/>
  <c r="N83" i="53"/>
  <c r="N79" i="53"/>
  <c r="N78" i="53"/>
  <c r="N77" i="53"/>
  <c r="M75" i="53"/>
  <c r="L75" i="53"/>
  <c r="K75" i="53"/>
  <c r="J75" i="53"/>
  <c r="I75" i="53"/>
  <c r="H75" i="53"/>
  <c r="G75" i="53"/>
  <c r="F75" i="53"/>
  <c r="E75" i="53"/>
  <c r="D75" i="53"/>
  <c r="C75" i="53"/>
  <c r="B75" i="53"/>
  <c r="N70" i="53"/>
  <c r="N68" i="53"/>
  <c r="N67" i="53"/>
  <c r="N66" i="53"/>
  <c r="N65" i="53"/>
  <c r="N64" i="53"/>
  <c r="N63" i="53"/>
  <c r="N62" i="53"/>
  <c r="N61" i="53"/>
  <c r="N57" i="53"/>
  <c r="N56" i="53"/>
  <c r="N55" i="53"/>
  <c r="N54" i="53"/>
  <c r="N53" i="53"/>
  <c r="N52" i="53"/>
  <c r="N51" i="53"/>
  <c r="N50" i="53"/>
  <c r="M49" i="53"/>
  <c r="L49" i="53"/>
  <c r="K49" i="53"/>
  <c r="J49" i="53"/>
  <c r="I49" i="53"/>
  <c r="H49" i="53"/>
  <c r="G49" i="53"/>
  <c r="F49" i="53"/>
  <c r="E49" i="53"/>
  <c r="D49" i="53"/>
  <c r="C49" i="53"/>
  <c r="B49" i="53"/>
  <c r="N47" i="53"/>
  <c r="N46" i="53"/>
  <c r="N45" i="53"/>
  <c r="N44" i="53"/>
  <c r="N43" i="53"/>
  <c r="N42" i="53"/>
  <c r="N41" i="53"/>
  <c r="N40" i="53"/>
  <c r="N39" i="53"/>
  <c r="N38" i="53"/>
  <c r="N37" i="53"/>
  <c r="N36" i="53"/>
  <c r="M35" i="53"/>
  <c r="L35" i="53"/>
  <c r="K35" i="53"/>
  <c r="J35" i="53"/>
  <c r="I35" i="53"/>
  <c r="H35" i="53"/>
  <c r="G35" i="53"/>
  <c r="F35" i="53"/>
  <c r="E35" i="53"/>
  <c r="D35" i="53"/>
  <c r="C35" i="53"/>
  <c r="N33" i="53"/>
  <c r="M32" i="53"/>
  <c r="L32" i="53"/>
  <c r="K32" i="53"/>
  <c r="J32" i="53"/>
  <c r="I32" i="53"/>
  <c r="H32" i="53"/>
  <c r="G32" i="53"/>
  <c r="F32" i="53"/>
  <c r="E32" i="53"/>
  <c r="D32" i="53"/>
  <c r="C32" i="53"/>
  <c r="B32" i="53"/>
  <c r="N30" i="53"/>
  <c r="N29" i="53"/>
  <c r="N28" i="53"/>
  <c r="N27" i="53"/>
  <c r="N26" i="53"/>
  <c r="N25" i="53"/>
  <c r="N24" i="53"/>
  <c r="N23" i="53"/>
  <c r="N22" i="53"/>
  <c r="N21" i="53"/>
  <c r="N20" i="53"/>
  <c r="N19" i="53"/>
  <c r="N18" i="53"/>
  <c r="M17" i="53"/>
  <c r="L17" i="53"/>
  <c r="K17" i="53"/>
  <c r="J17" i="53"/>
  <c r="I17" i="53"/>
  <c r="H17" i="53"/>
  <c r="G17" i="53"/>
  <c r="F17" i="53"/>
  <c r="E17" i="53"/>
  <c r="D17" i="53"/>
  <c r="C17" i="53"/>
  <c r="B17" i="53"/>
  <c r="N15" i="53"/>
  <c r="N14" i="53"/>
  <c r="N13" i="53"/>
  <c r="N12" i="53"/>
  <c r="N11" i="53"/>
  <c r="N10" i="53"/>
  <c r="N9" i="53"/>
  <c r="N8" i="53"/>
  <c r="M7" i="53"/>
  <c r="L7" i="53"/>
  <c r="K7" i="53"/>
  <c r="J7" i="53"/>
  <c r="I7" i="53"/>
  <c r="H7" i="53"/>
  <c r="G7" i="53"/>
  <c r="F7" i="53"/>
  <c r="E7" i="53"/>
  <c r="D7" i="53"/>
  <c r="C7" i="53"/>
  <c r="B7" i="53"/>
  <c r="X125" i="45"/>
  <c r="V125" i="45"/>
  <c r="T125" i="45"/>
  <c r="R125" i="45"/>
  <c r="O125" i="45"/>
  <c r="M124" i="45"/>
  <c r="L124" i="45"/>
  <c r="K124" i="45"/>
  <c r="J124" i="45"/>
  <c r="I124" i="45"/>
  <c r="H124" i="45"/>
  <c r="G124" i="45"/>
  <c r="F124" i="45"/>
  <c r="E124" i="45"/>
  <c r="D124" i="45"/>
  <c r="C124" i="45"/>
  <c r="B124" i="45"/>
  <c r="X122" i="45"/>
  <c r="V122" i="45"/>
  <c r="T122" i="45"/>
  <c r="R122" i="45"/>
  <c r="O122" i="45"/>
  <c r="X121" i="45"/>
  <c r="V121" i="45"/>
  <c r="T121" i="45"/>
  <c r="R121" i="45"/>
  <c r="O121" i="45"/>
  <c r="X120" i="45"/>
  <c r="V120" i="45"/>
  <c r="T120" i="45"/>
  <c r="R120" i="45"/>
  <c r="O120" i="45"/>
  <c r="X119" i="45"/>
  <c r="V119" i="45"/>
  <c r="T119" i="45"/>
  <c r="R119" i="45"/>
  <c r="O119" i="45"/>
  <c r="M118" i="45"/>
  <c r="L118" i="45"/>
  <c r="K118" i="45"/>
  <c r="J118" i="45"/>
  <c r="I118" i="45"/>
  <c r="H118" i="45"/>
  <c r="G118" i="45"/>
  <c r="F118" i="45"/>
  <c r="E118" i="45"/>
  <c r="D118" i="45"/>
  <c r="C118" i="45"/>
  <c r="B118" i="45"/>
  <c r="X116" i="45"/>
  <c r="V116" i="45"/>
  <c r="T116" i="45"/>
  <c r="R116" i="45"/>
  <c r="O116" i="45"/>
  <c r="M115" i="45"/>
  <c r="L115" i="45"/>
  <c r="K115" i="45"/>
  <c r="J115" i="45"/>
  <c r="I115" i="45"/>
  <c r="H115" i="45"/>
  <c r="G115" i="45"/>
  <c r="F115" i="45"/>
  <c r="E115" i="45"/>
  <c r="D115" i="45"/>
  <c r="C115" i="45"/>
  <c r="B115" i="45"/>
  <c r="X113" i="45"/>
  <c r="V113" i="45"/>
  <c r="T113" i="45"/>
  <c r="O113" i="45"/>
  <c r="X112" i="45"/>
  <c r="V112" i="45"/>
  <c r="T112" i="45"/>
  <c r="O112" i="45"/>
  <c r="X111" i="45"/>
  <c r="V111" i="45"/>
  <c r="T111" i="45"/>
  <c r="O111" i="45"/>
  <c r="X110" i="45"/>
  <c r="V110" i="45"/>
  <c r="T110" i="45"/>
  <c r="O110" i="45"/>
  <c r="X109" i="45"/>
  <c r="V109" i="45"/>
  <c r="T109" i="45"/>
  <c r="O109" i="45"/>
  <c r="X108" i="45"/>
  <c r="V108" i="45"/>
  <c r="T108" i="45"/>
  <c r="O108" i="45"/>
  <c r="X107" i="45"/>
  <c r="V107" i="45"/>
  <c r="T107" i="45"/>
  <c r="O107" i="45"/>
  <c r="X106" i="45"/>
  <c r="V106" i="45"/>
  <c r="T106" i="45"/>
  <c r="O106" i="45"/>
  <c r="X105" i="45"/>
  <c r="V105" i="45"/>
  <c r="T105" i="45"/>
  <c r="O105" i="45"/>
  <c r="X104" i="45"/>
  <c r="V104" i="45"/>
  <c r="T104" i="45"/>
  <c r="O104" i="45"/>
  <c r="X103" i="45"/>
  <c r="V103" i="45"/>
  <c r="T103" i="45"/>
  <c r="O103" i="45"/>
  <c r="X102" i="45"/>
  <c r="V102" i="45"/>
  <c r="T102" i="45"/>
  <c r="O102" i="45"/>
  <c r="X98" i="45"/>
  <c r="V98" i="45"/>
  <c r="T98" i="45"/>
  <c r="O98" i="45"/>
  <c r="X97" i="45"/>
  <c r="V97" i="45"/>
  <c r="T97" i="45"/>
  <c r="U97" i="45" s="1"/>
  <c r="O97" i="45"/>
  <c r="O96" i="45" s="1"/>
  <c r="X92" i="45"/>
  <c r="V92" i="45"/>
  <c r="T92" i="45"/>
  <c r="R92" i="45"/>
  <c r="O92" i="45"/>
  <c r="X91" i="45"/>
  <c r="V91" i="45"/>
  <c r="T91" i="45"/>
  <c r="R91" i="45"/>
  <c r="O91" i="45"/>
  <c r="X90" i="45"/>
  <c r="V90" i="45"/>
  <c r="T90" i="45"/>
  <c r="R90" i="45"/>
  <c r="O90" i="45"/>
  <c r="X89" i="45"/>
  <c r="T89" i="45"/>
  <c r="R89" i="45"/>
  <c r="O89" i="45"/>
  <c r="X88" i="45"/>
  <c r="V88" i="45"/>
  <c r="T88" i="45"/>
  <c r="R88" i="45"/>
  <c r="O88" i="45"/>
  <c r="M87" i="45"/>
  <c r="L87" i="45"/>
  <c r="K87" i="45"/>
  <c r="J87" i="45"/>
  <c r="I87" i="45"/>
  <c r="H87" i="45"/>
  <c r="G87" i="45"/>
  <c r="F87" i="45"/>
  <c r="E87" i="45"/>
  <c r="D87" i="45"/>
  <c r="C87" i="45"/>
  <c r="B87" i="45"/>
  <c r="X85" i="45"/>
  <c r="V85" i="45"/>
  <c r="T85" i="45"/>
  <c r="R85" i="45"/>
  <c r="O85" i="45"/>
  <c r="X84" i="45"/>
  <c r="V84" i="45"/>
  <c r="T84" i="45"/>
  <c r="R84" i="45"/>
  <c r="O84" i="45"/>
  <c r="X83" i="45"/>
  <c r="V83" i="45"/>
  <c r="T83" i="45"/>
  <c r="R83" i="45"/>
  <c r="O83" i="45"/>
  <c r="X82" i="45"/>
  <c r="V82" i="45"/>
  <c r="T82" i="45"/>
  <c r="R82" i="45"/>
  <c r="O82" i="45"/>
  <c r="X81" i="45"/>
  <c r="V81" i="45"/>
  <c r="T81" i="45"/>
  <c r="R81" i="45"/>
  <c r="O81" i="45"/>
  <c r="M80" i="45"/>
  <c r="L80" i="45"/>
  <c r="K80" i="45"/>
  <c r="J80" i="45"/>
  <c r="I80" i="45"/>
  <c r="H80" i="45"/>
  <c r="G80" i="45"/>
  <c r="F80" i="45"/>
  <c r="E80" i="45"/>
  <c r="D80" i="45"/>
  <c r="C80" i="45"/>
  <c r="B80" i="45"/>
  <c r="X78" i="45"/>
  <c r="V78" i="45"/>
  <c r="T78" i="45"/>
  <c r="R78" i="45"/>
  <c r="O78" i="45"/>
  <c r="X68" i="45"/>
  <c r="V68" i="45"/>
  <c r="T68" i="45"/>
  <c r="R68" i="45"/>
  <c r="B22" i="9" s="1"/>
  <c r="O68" i="45"/>
  <c r="X67" i="45"/>
  <c r="V67" i="45"/>
  <c r="T67" i="45"/>
  <c r="R67" i="45"/>
  <c r="O67" i="45"/>
  <c r="X66" i="45"/>
  <c r="V66" i="45"/>
  <c r="T66" i="45"/>
  <c r="R66" i="45"/>
  <c r="O66" i="45"/>
  <c r="X65" i="45"/>
  <c r="V65" i="45"/>
  <c r="T65" i="45"/>
  <c r="R65" i="45"/>
  <c r="O65" i="45"/>
  <c r="X64" i="45"/>
  <c r="V64" i="45"/>
  <c r="T64" i="45"/>
  <c r="R64" i="45"/>
  <c r="B12" i="9" s="1"/>
  <c r="O64" i="45"/>
  <c r="X63" i="45"/>
  <c r="V63" i="45"/>
  <c r="T63" i="45"/>
  <c r="R63" i="45"/>
  <c r="O63" i="45"/>
  <c r="X62" i="45"/>
  <c r="V62" i="45"/>
  <c r="T62" i="45"/>
  <c r="R62" i="45"/>
  <c r="B10" i="9" s="1"/>
  <c r="O62" i="45"/>
  <c r="X61" i="45"/>
  <c r="V61" i="45"/>
  <c r="T61" i="45"/>
  <c r="R61" i="45"/>
  <c r="O61" i="45"/>
  <c r="X60" i="45"/>
  <c r="V60" i="45"/>
  <c r="T60" i="45"/>
  <c r="R60" i="45"/>
  <c r="O60" i="45"/>
  <c r="X57" i="45"/>
  <c r="V57" i="45"/>
  <c r="T57" i="45"/>
  <c r="R57" i="45"/>
  <c r="O57" i="45"/>
  <c r="X56" i="45"/>
  <c r="V56" i="45"/>
  <c r="T56" i="45"/>
  <c r="R56" i="45"/>
  <c r="O56" i="45"/>
  <c r="X55" i="45"/>
  <c r="V55" i="45"/>
  <c r="T55" i="45"/>
  <c r="R55" i="45"/>
  <c r="O55" i="45"/>
  <c r="X54" i="45"/>
  <c r="V54" i="45"/>
  <c r="T54" i="45"/>
  <c r="R54" i="45"/>
  <c r="O54" i="45"/>
  <c r="X53" i="45"/>
  <c r="V53" i="45"/>
  <c r="T53" i="45"/>
  <c r="R53" i="45"/>
  <c r="O53" i="45"/>
  <c r="X52" i="45"/>
  <c r="V52" i="45"/>
  <c r="T52" i="45"/>
  <c r="R52" i="45"/>
  <c r="X51" i="45"/>
  <c r="V51" i="45"/>
  <c r="T51" i="45"/>
  <c r="R51" i="45"/>
  <c r="O51" i="45"/>
  <c r="X50" i="45"/>
  <c r="V50" i="45"/>
  <c r="T50" i="45"/>
  <c r="R50" i="45"/>
  <c r="O50" i="45"/>
  <c r="M49" i="45"/>
  <c r="L49" i="45"/>
  <c r="K49" i="45"/>
  <c r="J49" i="45"/>
  <c r="I49" i="45"/>
  <c r="H49" i="45"/>
  <c r="G49" i="45"/>
  <c r="F49" i="45"/>
  <c r="E49" i="45"/>
  <c r="D49" i="45"/>
  <c r="C49" i="45"/>
  <c r="B49" i="45"/>
  <c r="X47" i="45"/>
  <c r="V47" i="45"/>
  <c r="T47" i="45"/>
  <c r="X46" i="45"/>
  <c r="V46" i="45"/>
  <c r="T46" i="45"/>
  <c r="R46" i="45"/>
  <c r="X45" i="45"/>
  <c r="V45" i="45"/>
  <c r="T45" i="45"/>
  <c r="R45" i="45"/>
  <c r="X44" i="45"/>
  <c r="V44" i="45"/>
  <c r="T44" i="45"/>
  <c r="R44" i="45"/>
  <c r="X43" i="45"/>
  <c r="V43" i="45"/>
  <c r="T43" i="45"/>
  <c r="R43" i="45"/>
  <c r="X42" i="45"/>
  <c r="V42" i="45"/>
  <c r="T42" i="45"/>
  <c r="R42" i="45"/>
  <c r="X41" i="45"/>
  <c r="V41" i="45"/>
  <c r="T41" i="45"/>
  <c r="R41" i="45"/>
  <c r="X40" i="45"/>
  <c r="V40" i="45"/>
  <c r="T40" i="45"/>
  <c r="R40" i="45"/>
  <c r="X39" i="45"/>
  <c r="V39" i="45"/>
  <c r="T39" i="45"/>
  <c r="R39" i="45"/>
  <c r="X38" i="45"/>
  <c r="V38" i="45"/>
  <c r="T38" i="45"/>
  <c r="R38" i="45"/>
  <c r="X37" i="45"/>
  <c r="V37" i="45"/>
  <c r="T37" i="45"/>
  <c r="R37" i="45"/>
  <c r="W34" i="45"/>
  <c r="Y34" i="45" s="1"/>
  <c r="X33" i="45"/>
  <c r="V33" i="45"/>
  <c r="T33" i="45"/>
  <c r="R33" i="45"/>
  <c r="O33" i="45"/>
  <c r="M32" i="45"/>
  <c r="L32" i="45"/>
  <c r="K32" i="45"/>
  <c r="J32" i="45"/>
  <c r="I32" i="45"/>
  <c r="H32" i="45"/>
  <c r="G32" i="45"/>
  <c r="F32" i="45"/>
  <c r="E32" i="45"/>
  <c r="D32" i="45"/>
  <c r="C32" i="45"/>
  <c r="B32" i="45"/>
  <c r="X30" i="45"/>
  <c r="V30" i="45"/>
  <c r="T30" i="45"/>
  <c r="R30" i="45"/>
  <c r="O30" i="45"/>
  <c r="X29" i="45"/>
  <c r="V29" i="45"/>
  <c r="T29" i="45"/>
  <c r="R29" i="45"/>
  <c r="O29" i="45"/>
  <c r="X28" i="45"/>
  <c r="V28" i="45"/>
  <c r="T28" i="45"/>
  <c r="R28" i="45"/>
  <c r="O28" i="45"/>
  <c r="X27" i="45"/>
  <c r="V27" i="45"/>
  <c r="T27" i="45"/>
  <c r="R27" i="45"/>
  <c r="O27" i="45"/>
  <c r="X26" i="45"/>
  <c r="V26" i="45"/>
  <c r="T26" i="45"/>
  <c r="R26" i="45"/>
  <c r="O26" i="45"/>
  <c r="X25" i="45"/>
  <c r="V25" i="45"/>
  <c r="T25" i="45"/>
  <c r="R25" i="45"/>
  <c r="O25" i="45"/>
  <c r="X24" i="45"/>
  <c r="V24" i="45"/>
  <c r="T24" i="45"/>
  <c r="R24" i="45"/>
  <c r="X23" i="45"/>
  <c r="V23" i="45"/>
  <c r="T23" i="45"/>
  <c r="R23" i="45"/>
  <c r="X22" i="45"/>
  <c r="V22" i="45"/>
  <c r="T22" i="45"/>
  <c r="R22" i="45"/>
  <c r="O22" i="45"/>
  <c r="X21" i="45"/>
  <c r="V21" i="45"/>
  <c r="T21" i="45"/>
  <c r="R21" i="45"/>
  <c r="O21" i="45"/>
  <c r="X20" i="45"/>
  <c r="V20" i="45"/>
  <c r="T20" i="45"/>
  <c r="R20" i="45"/>
  <c r="O20" i="45"/>
  <c r="X19" i="45"/>
  <c r="V19" i="45"/>
  <c r="T19" i="45"/>
  <c r="R19" i="45"/>
  <c r="O19" i="45"/>
  <c r="X18" i="45"/>
  <c r="V18" i="45"/>
  <c r="T18" i="45"/>
  <c r="R18" i="45"/>
  <c r="O18" i="45"/>
  <c r="M17" i="45"/>
  <c r="L17" i="45"/>
  <c r="K17" i="45"/>
  <c r="J17" i="45"/>
  <c r="I17" i="45"/>
  <c r="H17" i="45"/>
  <c r="G17" i="45"/>
  <c r="F17" i="45"/>
  <c r="E17" i="45"/>
  <c r="D17" i="45"/>
  <c r="C17" i="45"/>
  <c r="B17" i="45"/>
  <c r="X15" i="45"/>
  <c r="V15" i="45"/>
  <c r="T15" i="45"/>
  <c r="U15" i="45" s="1"/>
  <c r="O15" i="45"/>
  <c r="X14" i="45"/>
  <c r="V14" i="45"/>
  <c r="T14" i="45"/>
  <c r="R14" i="45"/>
  <c r="O14" i="45"/>
  <c r="X13" i="45"/>
  <c r="V13" i="45"/>
  <c r="T13" i="45"/>
  <c r="R13" i="45"/>
  <c r="O13" i="45"/>
  <c r="X12" i="45"/>
  <c r="V12" i="45"/>
  <c r="T12" i="45"/>
  <c r="R12" i="45"/>
  <c r="O12" i="45"/>
  <c r="X11" i="45"/>
  <c r="V11" i="45"/>
  <c r="T11" i="45"/>
  <c r="R11" i="45"/>
  <c r="O11" i="45"/>
  <c r="X10" i="45"/>
  <c r="V10" i="45"/>
  <c r="T10" i="45"/>
  <c r="R10" i="45"/>
  <c r="O10" i="45"/>
  <c r="X9" i="45"/>
  <c r="V9" i="45"/>
  <c r="T9" i="45"/>
  <c r="O9" i="45"/>
  <c r="X8" i="45"/>
  <c r="V8" i="45"/>
  <c r="T8" i="45"/>
  <c r="U8" i="45" s="1"/>
  <c r="O8" i="45"/>
  <c r="M7" i="45"/>
  <c r="L7" i="45"/>
  <c r="K7" i="45"/>
  <c r="J7" i="45"/>
  <c r="I7" i="45"/>
  <c r="H7" i="45"/>
  <c r="G7" i="45"/>
  <c r="F7" i="45"/>
  <c r="E7" i="45"/>
  <c r="D7" i="45"/>
  <c r="C7" i="45"/>
  <c r="B7" i="45"/>
  <c r="C32" i="31" l="1"/>
  <c r="E32" i="31" s="1"/>
  <c r="G32" i="31"/>
  <c r="I32" i="31" s="1"/>
  <c r="L137" i="17"/>
  <c r="E137" i="17"/>
  <c r="I137" i="17"/>
  <c r="N66" i="17"/>
  <c r="U102" i="45"/>
  <c r="U104" i="45"/>
  <c r="U107" i="45"/>
  <c r="W107" i="45" s="1"/>
  <c r="Y107" i="45" s="1"/>
  <c r="I26" i="9"/>
  <c r="D26" i="9"/>
  <c r="E26" i="9" s="1"/>
  <c r="D18" i="9"/>
  <c r="T107" i="53"/>
  <c r="V107" i="53" s="1"/>
  <c r="X107" i="53" s="1"/>
  <c r="U103" i="45"/>
  <c r="W103" i="45" s="1"/>
  <c r="Y103" i="45" s="1"/>
  <c r="U109" i="45"/>
  <c r="U110" i="45"/>
  <c r="W110" i="45" s="1"/>
  <c r="Y110" i="45" s="1"/>
  <c r="U112" i="45"/>
  <c r="W112" i="45" s="1"/>
  <c r="Y112" i="45" s="1"/>
  <c r="U113" i="45"/>
  <c r="W113" i="45" s="1"/>
  <c r="Y113" i="45" s="1"/>
  <c r="X115" i="45"/>
  <c r="V32" i="45"/>
  <c r="F121" i="53"/>
  <c r="J121" i="53"/>
  <c r="U75" i="53"/>
  <c r="S109" i="53"/>
  <c r="U112" i="53"/>
  <c r="N107" i="17"/>
  <c r="V101" i="45"/>
  <c r="T91" i="53"/>
  <c r="V91" i="53" s="1"/>
  <c r="X91" i="53" s="1"/>
  <c r="T102" i="53"/>
  <c r="V102" i="53" s="1"/>
  <c r="X102" i="53" s="1"/>
  <c r="V106" i="53"/>
  <c r="Q125" i="17"/>
  <c r="D28" i="2" s="1"/>
  <c r="S134" i="17"/>
  <c r="D8" i="8"/>
  <c r="D8" i="13"/>
  <c r="D10" i="13"/>
  <c r="D12" i="13"/>
  <c r="D14" i="13"/>
  <c r="D16" i="13"/>
  <c r="D18" i="13"/>
  <c r="D20" i="13"/>
  <c r="D22" i="13"/>
  <c r="D30" i="13"/>
  <c r="D32" i="13"/>
  <c r="D34" i="13"/>
  <c r="D36" i="13"/>
  <c r="E36" i="13" s="1"/>
  <c r="H8" i="14"/>
  <c r="D8" i="14"/>
  <c r="U134" i="17"/>
  <c r="Q107" i="17"/>
  <c r="U125" i="17"/>
  <c r="W134" i="17"/>
  <c r="Q128" i="17"/>
  <c r="H8" i="15"/>
  <c r="D8" i="15"/>
  <c r="D10" i="15"/>
  <c r="H10" i="15"/>
  <c r="D12" i="15"/>
  <c r="H12" i="15"/>
  <c r="R135" i="17"/>
  <c r="T135" i="17" s="1"/>
  <c r="V135" i="17" s="1"/>
  <c r="H8" i="16"/>
  <c r="D8" i="16"/>
  <c r="W107" i="17"/>
  <c r="S125" i="17"/>
  <c r="U128" i="17"/>
  <c r="W125" i="17"/>
  <c r="Q134" i="17"/>
  <c r="V95" i="53"/>
  <c r="X95" i="53" s="1"/>
  <c r="V99" i="53"/>
  <c r="X99" i="53" s="1"/>
  <c r="T103" i="53"/>
  <c r="V103" i="53" s="1"/>
  <c r="X103" i="53" s="1"/>
  <c r="T110" i="53"/>
  <c r="V110" i="53" s="1"/>
  <c r="X110" i="53" s="1"/>
  <c r="T101" i="53"/>
  <c r="R33" i="53"/>
  <c r="T33" i="53" s="1"/>
  <c r="V33" i="53" s="1"/>
  <c r="G8" i="6"/>
  <c r="C8" i="6"/>
  <c r="R78" i="53"/>
  <c r="T78" i="53" s="1"/>
  <c r="V78" i="53" s="1"/>
  <c r="G10" i="10"/>
  <c r="C10" i="10"/>
  <c r="R79" i="53"/>
  <c r="T79" i="53" s="1"/>
  <c r="V79" i="53" s="1"/>
  <c r="G14" i="10"/>
  <c r="C14" i="10"/>
  <c r="I121" i="53"/>
  <c r="U109" i="53"/>
  <c r="V96" i="53"/>
  <c r="X96" i="53" s="1"/>
  <c r="T100" i="53"/>
  <c r="V104" i="53"/>
  <c r="X104" i="53" s="1"/>
  <c r="Q32" i="53"/>
  <c r="S49" i="53"/>
  <c r="S89" i="53"/>
  <c r="Q109" i="53"/>
  <c r="S112" i="53"/>
  <c r="T98" i="53"/>
  <c r="V98" i="53" s="1"/>
  <c r="R114" i="53"/>
  <c r="T114" i="53" s="1"/>
  <c r="C8" i="15"/>
  <c r="G8" i="15"/>
  <c r="R115" i="53"/>
  <c r="T115" i="53" s="1"/>
  <c r="V115" i="53" s="1"/>
  <c r="C10" i="15"/>
  <c r="G10" i="15"/>
  <c r="R116" i="53"/>
  <c r="T116" i="53" s="1"/>
  <c r="V116" i="53" s="1"/>
  <c r="C12" i="15"/>
  <c r="G12" i="15"/>
  <c r="U32" i="53"/>
  <c r="H121" i="53"/>
  <c r="L121" i="53"/>
  <c r="W32" i="53"/>
  <c r="W109" i="53"/>
  <c r="Q112" i="53"/>
  <c r="Q94" i="53"/>
  <c r="V97" i="53"/>
  <c r="X97" i="53" s="1"/>
  <c r="V101" i="53"/>
  <c r="X101" i="53" s="1"/>
  <c r="T105" i="53"/>
  <c r="V105" i="53" s="1"/>
  <c r="X105" i="53" s="1"/>
  <c r="Q38" i="17"/>
  <c r="S128" i="17"/>
  <c r="Q102" i="17"/>
  <c r="D24" i="2" s="1"/>
  <c r="D8" i="6"/>
  <c r="H8" i="6"/>
  <c r="S38" i="17"/>
  <c r="U38" i="17"/>
  <c r="T101" i="45"/>
  <c r="D8" i="12"/>
  <c r="S102" i="17"/>
  <c r="D8" i="11"/>
  <c r="H12" i="11"/>
  <c r="D12" i="11"/>
  <c r="H10" i="11"/>
  <c r="D10" i="11"/>
  <c r="H14" i="11"/>
  <c r="D14" i="11"/>
  <c r="D10" i="10"/>
  <c r="H10" i="10"/>
  <c r="H14" i="10"/>
  <c r="D14" i="10"/>
  <c r="D8" i="10"/>
  <c r="D12" i="10"/>
  <c r="H12" i="10"/>
  <c r="W85" i="17"/>
  <c r="S85" i="17"/>
  <c r="D12" i="9"/>
  <c r="E12" i="9" s="1"/>
  <c r="E22" i="9"/>
  <c r="E14" i="9"/>
  <c r="E20" i="9"/>
  <c r="H12" i="8"/>
  <c r="D12" i="8"/>
  <c r="D17" i="8"/>
  <c r="H17" i="8"/>
  <c r="D21" i="8"/>
  <c r="D10" i="8"/>
  <c r="H15" i="8"/>
  <c r="D15" i="8"/>
  <c r="H19" i="8"/>
  <c r="D19" i="8"/>
  <c r="H23" i="8"/>
  <c r="D23" i="8"/>
  <c r="D8" i="7"/>
  <c r="D12" i="7"/>
  <c r="H12" i="7"/>
  <c r="H17" i="7"/>
  <c r="D17" i="7"/>
  <c r="H19" i="7"/>
  <c r="D19" i="7"/>
  <c r="D23" i="7"/>
  <c r="H23" i="7"/>
  <c r="D27" i="7"/>
  <c r="H27" i="7"/>
  <c r="D10" i="7"/>
  <c r="D15" i="7"/>
  <c r="H15" i="7"/>
  <c r="H21" i="7"/>
  <c r="D21" i="7"/>
  <c r="H25" i="7"/>
  <c r="D25" i="7"/>
  <c r="D29" i="7"/>
  <c r="H8" i="5"/>
  <c r="D8" i="5"/>
  <c r="Q7" i="17"/>
  <c r="D14" i="3"/>
  <c r="H14" i="3"/>
  <c r="H18" i="3"/>
  <c r="D18" i="3"/>
  <c r="D20" i="3"/>
  <c r="H20" i="3"/>
  <c r="D16" i="3"/>
  <c r="H16" i="3"/>
  <c r="F12" i="11"/>
  <c r="B12" i="11"/>
  <c r="W8" i="45"/>
  <c r="Y8" i="45" s="1"/>
  <c r="T32" i="45"/>
  <c r="T87" i="45"/>
  <c r="V115" i="45"/>
  <c r="X118" i="45"/>
  <c r="X101" i="45"/>
  <c r="F10" i="11"/>
  <c r="B10" i="11"/>
  <c r="F8" i="6"/>
  <c r="B8" i="6"/>
  <c r="X32" i="45"/>
  <c r="W97" i="45"/>
  <c r="Y97" i="45" s="1"/>
  <c r="R115" i="45"/>
  <c r="X35" i="45"/>
  <c r="F8" i="14"/>
  <c r="B8" i="14"/>
  <c r="F14" i="11"/>
  <c r="B14" i="11"/>
  <c r="R32" i="45"/>
  <c r="S32" i="45" s="1"/>
  <c r="U32" i="45" s="1"/>
  <c r="W32" i="45" s="1"/>
  <c r="T115" i="45"/>
  <c r="Q118" i="53"/>
  <c r="Q89" i="53"/>
  <c r="R89" i="53" s="1"/>
  <c r="T89" i="53" s="1"/>
  <c r="R84" i="53"/>
  <c r="T84" i="53" s="1"/>
  <c r="V84" i="53" s="1"/>
  <c r="G10" i="11"/>
  <c r="C10" i="11"/>
  <c r="R85" i="53"/>
  <c r="T85" i="53" s="1"/>
  <c r="G12" i="11"/>
  <c r="C12" i="11"/>
  <c r="R86" i="53"/>
  <c r="T86" i="53" s="1"/>
  <c r="V86" i="53" s="1"/>
  <c r="C14" i="11"/>
  <c r="G14" i="11"/>
  <c r="R53" i="53"/>
  <c r="T53" i="53" s="1"/>
  <c r="V53" i="53" s="1"/>
  <c r="G15" i="8"/>
  <c r="C15" i="8"/>
  <c r="R54" i="53"/>
  <c r="T54" i="53" s="1"/>
  <c r="V54" i="53" s="1"/>
  <c r="C17" i="8"/>
  <c r="G17" i="8"/>
  <c r="R57" i="53"/>
  <c r="T57" i="53" s="1"/>
  <c r="V57" i="53" s="1"/>
  <c r="G12" i="8"/>
  <c r="G23" i="8"/>
  <c r="C23" i="8"/>
  <c r="R39" i="53"/>
  <c r="T39" i="53" s="1"/>
  <c r="V39" i="53" s="1"/>
  <c r="C12" i="7"/>
  <c r="G12" i="7"/>
  <c r="R40" i="53"/>
  <c r="T40" i="53" s="1"/>
  <c r="V40" i="53" s="1"/>
  <c r="G15" i="7"/>
  <c r="C15" i="7"/>
  <c r="R41" i="53"/>
  <c r="T41" i="53" s="1"/>
  <c r="V41" i="53" s="1"/>
  <c r="C17" i="7"/>
  <c r="G17" i="7"/>
  <c r="R42" i="53"/>
  <c r="T42" i="53" s="1"/>
  <c r="V42" i="53" s="1"/>
  <c r="G19" i="7"/>
  <c r="C19" i="7"/>
  <c r="R43" i="53"/>
  <c r="T43" i="53" s="1"/>
  <c r="V43" i="53" s="1"/>
  <c r="G21" i="7"/>
  <c r="C21" i="7"/>
  <c r="R44" i="53"/>
  <c r="T44" i="53" s="1"/>
  <c r="V44" i="53" s="1"/>
  <c r="C23" i="7"/>
  <c r="G23" i="7"/>
  <c r="R46" i="53"/>
  <c r="T46" i="53" s="1"/>
  <c r="V46" i="53" s="1"/>
  <c r="C27" i="7"/>
  <c r="G27" i="7"/>
  <c r="R47" i="53"/>
  <c r="T47" i="53" s="1"/>
  <c r="V47" i="53" s="1"/>
  <c r="G29" i="7"/>
  <c r="C29" i="7"/>
  <c r="D121" i="53"/>
  <c r="C121" i="53"/>
  <c r="R18" i="53"/>
  <c r="T18" i="53" s="1"/>
  <c r="V18" i="53" s="1"/>
  <c r="C8" i="5"/>
  <c r="G8" i="5"/>
  <c r="R25" i="53"/>
  <c r="T25" i="53" s="1"/>
  <c r="V25" i="53" s="1"/>
  <c r="C23" i="5"/>
  <c r="G23" i="5"/>
  <c r="R26" i="53"/>
  <c r="T26" i="53" s="1"/>
  <c r="V26" i="53" s="1"/>
  <c r="G25" i="5"/>
  <c r="C25" i="5"/>
  <c r="R27" i="53"/>
  <c r="T27" i="53" s="1"/>
  <c r="V27" i="53" s="1"/>
  <c r="C27" i="5"/>
  <c r="G27" i="5"/>
  <c r="R29" i="53"/>
  <c r="T29" i="53" s="1"/>
  <c r="V29" i="53" s="1"/>
  <c r="C31" i="5"/>
  <c r="G31" i="5"/>
  <c r="R11" i="53"/>
  <c r="T11" i="53" s="1"/>
  <c r="V11" i="53" s="1"/>
  <c r="G14" i="3"/>
  <c r="C14" i="3"/>
  <c r="R12" i="53"/>
  <c r="T12" i="53" s="1"/>
  <c r="V12" i="53" s="1"/>
  <c r="G16" i="3"/>
  <c r="C16" i="3"/>
  <c r="R13" i="53"/>
  <c r="T13" i="53" s="1"/>
  <c r="V13" i="53" s="1"/>
  <c r="C18" i="3"/>
  <c r="G18" i="3"/>
  <c r="R14" i="53"/>
  <c r="T14" i="53" s="1"/>
  <c r="V14" i="53" s="1"/>
  <c r="G20" i="3"/>
  <c r="C20" i="3"/>
  <c r="F8" i="16"/>
  <c r="B8" i="16"/>
  <c r="B10" i="15"/>
  <c r="F10" i="15"/>
  <c r="T118" i="45"/>
  <c r="F12" i="15"/>
  <c r="B12" i="15"/>
  <c r="F8" i="15"/>
  <c r="B8" i="15"/>
  <c r="R118" i="45"/>
  <c r="S118" i="45" s="1"/>
  <c r="V118" i="45"/>
  <c r="W102" i="45"/>
  <c r="Y102" i="45" s="1"/>
  <c r="W104" i="45"/>
  <c r="Y104" i="45" s="1"/>
  <c r="U106" i="45"/>
  <c r="W106" i="45" s="1"/>
  <c r="Y106" i="45" s="1"/>
  <c r="U108" i="45"/>
  <c r="W108" i="45" s="1"/>
  <c r="Y108" i="45" s="1"/>
  <c r="O101" i="45"/>
  <c r="U105" i="45"/>
  <c r="W105" i="45" s="1"/>
  <c r="Y105" i="45" s="1"/>
  <c r="W109" i="45"/>
  <c r="Y109" i="45" s="1"/>
  <c r="U111" i="45"/>
  <c r="W111" i="45" s="1"/>
  <c r="Y111" i="45" s="1"/>
  <c r="V96" i="45"/>
  <c r="X96" i="45"/>
  <c r="U98" i="45"/>
  <c r="W98" i="45" s="1"/>
  <c r="Y98" i="45" s="1"/>
  <c r="F8" i="11"/>
  <c r="F8" i="10"/>
  <c r="M127" i="45"/>
  <c r="F12" i="10"/>
  <c r="B12" i="10"/>
  <c r="B10" i="10"/>
  <c r="F10" i="10"/>
  <c r="F14" i="10"/>
  <c r="B14" i="10"/>
  <c r="T80" i="45"/>
  <c r="X80" i="45"/>
  <c r="B16" i="9"/>
  <c r="F16" i="9"/>
  <c r="F14" i="9"/>
  <c r="B14" i="9"/>
  <c r="F20" i="9"/>
  <c r="B20" i="9"/>
  <c r="B8" i="9"/>
  <c r="F8" i="9"/>
  <c r="F24" i="9"/>
  <c r="F12" i="9"/>
  <c r="F18" i="9"/>
  <c r="B18" i="9"/>
  <c r="D127" i="45"/>
  <c r="H127" i="45"/>
  <c r="S50" i="45"/>
  <c r="U50" i="45" s="1"/>
  <c r="W50" i="45" s="1"/>
  <c r="F8" i="8"/>
  <c r="B8" i="8"/>
  <c r="S55" i="45"/>
  <c r="U55" i="45" s="1"/>
  <c r="W55" i="45" s="1"/>
  <c r="F19" i="8"/>
  <c r="B19" i="8"/>
  <c r="F15" i="8"/>
  <c r="B15" i="8"/>
  <c r="B23" i="8"/>
  <c r="F23" i="8"/>
  <c r="F17" i="8"/>
  <c r="B17" i="8"/>
  <c r="F10" i="8"/>
  <c r="B10" i="8"/>
  <c r="B12" i="8"/>
  <c r="F12" i="8"/>
  <c r="F21" i="8"/>
  <c r="B21" i="8"/>
  <c r="B10" i="7"/>
  <c r="F10" i="7"/>
  <c r="F15" i="7"/>
  <c r="B15" i="7"/>
  <c r="F19" i="7"/>
  <c r="B19" i="7"/>
  <c r="B23" i="7"/>
  <c r="F23" i="7"/>
  <c r="B27" i="7"/>
  <c r="F27" i="7"/>
  <c r="B8" i="7"/>
  <c r="F8" i="7"/>
  <c r="F12" i="7"/>
  <c r="B12" i="7"/>
  <c r="B17" i="7"/>
  <c r="F17" i="7"/>
  <c r="F21" i="7"/>
  <c r="B21" i="7"/>
  <c r="B25" i="7"/>
  <c r="F25" i="7"/>
  <c r="S47" i="45"/>
  <c r="U47" i="45" s="1"/>
  <c r="W47" i="45" s="1"/>
  <c r="F29" i="7"/>
  <c r="B29" i="7"/>
  <c r="B8" i="5"/>
  <c r="F8" i="5"/>
  <c r="B16" i="5"/>
  <c r="F16" i="5"/>
  <c r="F25" i="5"/>
  <c r="F23" i="5"/>
  <c r="F12" i="5"/>
  <c r="B12" i="5"/>
  <c r="F21" i="5"/>
  <c r="F29" i="5"/>
  <c r="K127" i="45"/>
  <c r="J127" i="45"/>
  <c r="B33" i="5"/>
  <c r="F33" i="5"/>
  <c r="F14" i="5"/>
  <c r="B14" i="5"/>
  <c r="F31" i="5"/>
  <c r="B31" i="5"/>
  <c r="F10" i="5"/>
  <c r="B10" i="5"/>
  <c r="F19" i="5"/>
  <c r="F27" i="5"/>
  <c r="C127" i="45"/>
  <c r="S9" i="45"/>
  <c r="U9" i="45" s="1"/>
  <c r="W9" i="45" s="1"/>
  <c r="F10" i="3"/>
  <c r="B10" i="3"/>
  <c r="F18" i="3"/>
  <c r="B18" i="3"/>
  <c r="B14" i="3"/>
  <c r="F14" i="3"/>
  <c r="F12" i="3"/>
  <c r="B12" i="3"/>
  <c r="B20" i="3"/>
  <c r="F20" i="3"/>
  <c r="F16" i="3"/>
  <c r="B16" i="3"/>
  <c r="B10" i="29"/>
  <c r="F10" i="29"/>
  <c r="F12" i="29"/>
  <c r="B12" i="29"/>
  <c r="B14" i="29"/>
  <c r="F14" i="29"/>
  <c r="B18" i="29"/>
  <c r="F18" i="29"/>
  <c r="F16" i="29"/>
  <c r="B16" i="29"/>
  <c r="B8" i="29"/>
  <c r="F8" i="29"/>
  <c r="R77" i="53"/>
  <c r="T77" i="53" s="1"/>
  <c r="V77" i="53" s="1"/>
  <c r="G8" i="10"/>
  <c r="C8" i="10"/>
  <c r="Q59" i="53"/>
  <c r="Q49" i="53"/>
  <c r="Q35" i="53"/>
  <c r="Q17" i="53"/>
  <c r="R119" i="53"/>
  <c r="T119" i="53" s="1"/>
  <c r="V119" i="53" s="1"/>
  <c r="G8" i="16"/>
  <c r="C8" i="16"/>
  <c r="R83" i="53"/>
  <c r="T83" i="53" s="1"/>
  <c r="V83" i="53" s="1"/>
  <c r="G8" i="11"/>
  <c r="C8" i="11"/>
  <c r="R56" i="53"/>
  <c r="T56" i="53" s="1"/>
  <c r="V56" i="53" s="1"/>
  <c r="C21" i="8"/>
  <c r="G21" i="8"/>
  <c r="R55" i="53"/>
  <c r="T55" i="53" s="1"/>
  <c r="V55" i="53" s="1"/>
  <c r="G19" i="8"/>
  <c r="C19" i="8"/>
  <c r="R51" i="53"/>
  <c r="G10" i="8"/>
  <c r="C10" i="8"/>
  <c r="R50" i="53"/>
  <c r="T50" i="53" s="1"/>
  <c r="V50" i="53" s="1"/>
  <c r="G8" i="8"/>
  <c r="C8" i="8"/>
  <c r="R45" i="53"/>
  <c r="T45" i="53" s="1"/>
  <c r="V45" i="53" s="1"/>
  <c r="C25" i="7"/>
  <c r="G25" i="7"/>
  <c r="R38" i="53"/>
  <c r="T38" i="53" s="1"/>
  <c r="V38" i="53" s="1"/>
  <c r="G10" i="7"/>
  <c r="C10" i="7"/>
  <c r="R37" i="53"/>
  <c r="T37" i="53" s="1"/>
  <c r="V37" i="53" s="1"/>
  <c r="C8" i="7"/>
  <c r="G8" i="7"/>
  <c r="R30" i="53"/>
  <c r="T30" i="53" s="1"/>
  <c r="V30" i="53" s="1"/>
  <c r="G33" i="5"/>
  <c r="C33" i="5"/>
  <c r="R28" i="53"/>
  <c r="T28" i="53" s="1"/>
  <c r="V28" i="53" s="1"/>
  <c r="C29" i="5"/>
  <c r="G29" i="5"/>
  <c r="R24" i="53"/>
  <c r="T24" i="53" s="1"/>
  <c r="V24" i="53" s="1"/>
  <c r="G21" i="5"/>
  <c r="C21" i="5"/>
  <c r="R23" i="53"/>
  <c r="T23" i="53" s="1"/>
  <c r="V23" i="53" s="1"/>
  <c r="G19" i="5"/>
  <c r="C19" i="5"/>
  <c r="R22" i="53"/>
  <c r="T22" i="53" s="1"/>
  <c r="V22" i="53" s="1"/>
  <c r="G16" i="5"/>
  <c r="C16" i="5"/>
  <c r="R21" i="53"/>
  <c r="T21" i="53" s="1"/>
  <c r="V21" i="53" s="1"/>
  <c r="G14" i="5"/>
  <c r="C14" i="5"/>
  <c r="R20" i="53"/>
  <c r="T20" i="53" s="1"/>
  <c r="V20" i="53" s="1"/>
  <c r="G12" i="5"/>
  <c r="C12" i="5"/>
  <c r="R19" i="53"/>
  <c r="T19" i="53" s="1"/>
  <c r="V19" i="53" s="1"/>
  <c r="G10" i="5"/>
  <c r="C10" i="5"/>
  <c r="X88" i="46"/>
  <c r="O59" i="18"/>
  <c r="W102" i="17"/>
  <c r="U102" i="17"/>
  <c r="W94" i="17"/>
  <c r="U94" i="17"/>
  <c r="S94" i="17"/>
  <c r="Q94" i="17"/>
  <c r="U85" i="17"/>
  <c r="Q85" i="17"/>
  <c r="V67" i="17"/>
  <c r="X67" i="17" s="1"/>
  <c r="W55" i="17"/>
  <c r="U55" i="17"/>
  <c r="S55" i="17"/>
  <c r="Q55" i="17"/>
  <c r="W41" i="17"/>
  <c r="U41" i="17"/>
  <c r="S41" i="17"/>
  <c r="Q41" i="17"/>
  <c r="V27" i="17"/>
  <c r="X27" i="17" s="1"/>
  <c r="V26" i="17"/>
  <c r="X26" i="17" s="1"/>
  <c r="V25" i="17"/>
  <c r="X25" i="17" s="1"/>
  <c r="W23" i="17"/>
  <c r="U23" i="17"/>
  <c r="N23" i="17"/>
  <c r="W118" i="53"/>
  <c r="U118" i="53"/>
  <c r="S118" i="53"/>
  <c r="V100" i="53"/>
  <c r="X100" i="53" s="1"/>
  <c r="W89" i="53"/>
  <c r="U89" i="53"/>
  <c r="G121" i="53"/>
  <c r="S81" i="53"/>
  <c r="S75" i="53"/>
  <c r="E24" i="9"/>
  <c r="U59" i="53"/>
  <c r="S59" i="53"/>
  <c r="U49" i="53"/>
  <c r="U35" i="53"/>
  <c r="S35" i="53"/>
  <c r="U17" i="53"/>
  <c r="S17" i="53"/>
  <c r="X124" i="45"/>
  <c r="V124" i="45"/>
  <c r="T124" i="45"/>
  <c r="R124" i="45"/>
  <c r="T96" i="45"/>
  <c r="X87" i="45"/>
  <c r="V87" i="45"/>
  <c r="R87" i="45"/>
  <c r="V80" i="45"/>
  <c r="R80" i="45"/>
  <c r="X59" i="45"/>
  <c r="T59" i="45"/>
  <c r="V59" i="45"/>
  <c r="R59" i="45"/>
  <c r="X49" i="45"/>
  <c r="T49" i="45"/>
  <c r="V49" i="45"/>
  <c r="R49" i="45"/>
  <c r="I127" i="45"/>
  <c r="T35" i="45"/>
  <c r="V35" i="45"/>
  <c r="G127" i="45"/>
  <c r="O35" i="45"/>
  <c r="L127" i="45"/>
  <c r="F127" i="45"/>
  <c r="X17" i="45"/>
  <c r="V17" i="45"/>
  <c r="T17" i="45"/>
  <c r="R17" i="45"/>
  <c r="W15" i="45"/>
  <c r="Y15" i="45" s="1"/>
  <c r="R7" i="45"/>
  <c r="M121" i="53"/>
  <c r="W112" i="53"/>
  <c r="W75" i="53"/>
  <c r="W59" i="53"/>
  <c r="W49" i="53"/>
  <c r="W35" i="53"/>
  <c r="W17" i="53"/>
  <c r="K121" i="53"/>
  <c r="X98" i="53"/>
  <c r="X106" i="53"/>
  <c r="E127" i="45"/>
  <c r="T7" i="45"/>
  <c r="S10" i="45"/>
  <c r="U10" i="45" s="1"/>
  <c r="W10" i="45" s="1"/>
  <c r="S11" i="45"/>
  <c r="U11" i="45" s="1"/>
  <c r="W11" i="45" s="1"/>
  <c r="S12" i="45"/>
  <c r="U12" i="45" s="1"/>
  <c r="W12" i="45" s="1"/>
  <c r="S13" i="45"/>
  <c r="U13" i="45" s="1"/>
  <c r="W13" i="45" s="1"/>
  <c r="S14" i="45"/>
  <c r="U14" i="45" s="1"/>
  <c r="W14" i="45" s="1"/>
  <c r="S18" i="45"/>
  <c r="U18" i="45" s="1"/>
  <c r="W18" i="45" s="1"/>
  <c r="S19" i="45"/>
  <c r="U19" i="45" s="1"/>
  <c r="W19" i="45" s="1"/>
  <c r="S20" i="45"/>
  <c r="U20" i="45" s="1"/>
  <c r="W20" i="45" s="1"/>
  <c r="S21" i="45"/>
  <c r="U21" i="45" s="1"/>
  <c r="W21" i="45" s="1"/>
  <c r="S22" i="45"/>
  <c r="U22" i="45" s="1"/>
  <c r="W22" i="45" s="1"/>
  <c r="S23" i="45"/>
  <c r="U23" i="45" s="1"/>
  <c r="W23" i="45" s="1"/>
  <c r="S24" i="45"/>
  <c r="U24" i="45" s="1"/>
  <c r="W24" i="45" s="1"/>
  <c r="S25" i="45"/>
  <c r="U25" i="45" s="1"/>
  <c r="W25" i="45" s="1"/>
  <c r="S26" i="45"/>
  <c r="U26" i="45" s="1"/>
  <c r="W26" i="45" s="1"/>
  <c r="S27" i="45"/>
  <c r="U27" i="45" s="1"/>
  <c r="W27" i="45" s="1"/>
  <c r="S28" i="45"/>
  <c r="U28" i="45" s="1"/>
  <c r="W28" i="45" s="1"/>
  <c r="S29" i="45"/>
  <c r="U29" i="45" s="1"/>
  <c r="W29" i="45" s="1"/>
  <c r="S30" i="45"/>
  <c r="U30" i="45" s="1"/>
  <c r="W30" i="45" s="1"/>
  <c r="S33" i="45"/>
  <c r="U33" i="45" s="1"/>
  <c r="W33" i="45" s="1"/>
  <c r="S37" i="45"/>
  <c r="U37" i="45" s="1"/>
  <c r="W37" i="45" s="1"/>
  <c r="S38" i="45"/>
  <c r="U38" i="45" s="1"/>
  <c r="W38" i="45" s="1"/>
  <c r="S39" i="45"/>
  <c r="U39" i="45" s="1"/>
  <c r="W39" i="45" s="1"/>
  <c r="S40" i="45"/>
  <c r="U40" i="45" s="1"/>
  <c r="W40" i="45" s="1"/>
  <c r="S41" i="45"/>
  <c r="U41" i="45" s="1"/>
  <c r="W41" i="45" s="1"/>
  <c r="S42" i="45"/>
  <c r="U42" i="45" s="1"/>
  <c r="W42" i="45" s="1"/>
  <c r="S43" i="45"/>
  <c r="U43" i="45" s="1"/>
  <c r="W43" i="45" s="1"/>
  <c r="S44" i="45"/>
  <c r="U44" i="45" s="1"/>
  <c r="W44" i="45" s="1"/>
  <c r="S45" i="45"/>
  <c r="U45" i="45" s="1"/>
  <c r="W45" i="45" s="1"/>
  <c r="S46" i="45"/>
  <c r="U46" i="45" s="1"/>
  <c r="W46" i="45" s="1"/>
  <c r="S51" i="45"/>
  <c r="U51" i="45" s="1"/>
  <c r="W51" i="45" s="1"/>
  <c r="S52" i="45"/>
  <c r="U52" i="45" s="1"/>
  <c r="W52" i="45" s="1"/>
  <c r="S53" i="45"/>
  <c r="U53" i="45" s="1"/>
  <c r="W53" i="45" s="1"/>
  <c r="S54" i="45"/>
  <c r="U54" i="45" s="1"/>
  <c r="W54" i="45" s="1"/>
  <c r="S56" i="45"/>
  <c r="U56" i="45" s="1"/>
  <c r="W56" i="45" s="1"/>
  <c r="S57" i="45"/>
  <c r="U57" i="45" s="1"/>
  <c r="W57" i="45" s="1"/>
  <c r="S60" i="45"/>
  <c r="U60" i="45" s="1"/>
  <c r="W60" i="45" s="1"/>
  <c r="Y60" i="45" s="1"/>
  <c r="S61" i="45"/>
  <c r="U61" i="45" s="1"/>
  <c r="W61" i="45" s="1"/>
  <c r="S62" i="45"/>
  <c r="U62" i="45" s="1"/>
  <c r="W62" i="45" s="1"/>
  <c r="S63" i="45"/>
  <c r="U63" i="45" s="1"/>
  <c r="W63" i="45" s="1"/>
  <c r="S64" i="45"/>
  <c r="U64" i="45" s="1"/>
  <c r="W64" i="45" s="1"/>
  <c r="S65" i="45"/>
  <c r="U65" i="45" s="1"/>
  <c r="W65" i="45" s="1"/>
  <c r="S66" i="45"/>
  <c r="U66" i="45" s="1"/>
  <c r="W66" i="45" s="1"/>
  <c r="S67" i="45"/>
  <c r="U67" i="45" s="1"/>
  <c r="W67" i="45" s="1"/>
  <c r="S68" i="45"/>
  <c r="U68" i="45" s="1"/>
  <c r="W68" i="45" s="1"/>
  <c r="S78" i="45"/>
  <c r="U78" i="45" s="1"/>
  <c r="W78" i="45" s="1"/>
  <c r="S81" i="45"/>
  <c r="U81" i="45" s="1"/>
  <c r="W81" i="45" s="1"/>
  <c r="Y81" i="45" s="1"/>
  <c r="S82" i="45"/>
  <c r="U82" i="45" s="1"/>
  <c r="W82" i="45" s="1"/>
  <c r="S83" i="45"/>
  <c r="U83" i="45" s="1"/>
  <c r="W83" i="45" s="1"/>
  <c r="S84" i="45"/>
  <c r="U84" i="45" s="1"/>
  <c r="W84" i="45" s="1"/>
  <c r="S85" i="45"/>
  <c r="U85" i="45" s="1"/>
  <c r="W85" i="45" s="1"/>
  <c r="S88" i="45"/>
  <c r="U88" i="45" s="1"/>
  <c r="W88" i="45" s="1"/>
  <c r="Y88" i="45" s="1"/>
  <c r="S89" i="45"/>
  <c r="U89" i="45" s="1"/>
  <c r="W89" i="45" s="1"/>
  <c r="S90" i="45"/>
  <c r="U90" i="45" s="1"/>
  <c r="W90" i="45" s="1"/>
  <c r="S91" i="45"/>
  <c r="U91" i="45" s="1"/>
  <c r="W91" i="45" s="1"/>
  <c r="S92" i="45"/>
  <c r="U92" i="45" s="1"/>
  <c r="W92" i="45" s="1"/>
  <c r="S115" i="45"/>
  <c r="U115" i="45" s="1"/>
  <c r="W115" i="45" s="1"/>
  <c r="S116" i="45"/>
  <c r="U116" i="45" s="1"/>
  <c r="W116" i="45" s="1"/>
  <c r="S119" i="45"/>
  <c r="U119" i="45" s="1"/>
  <c r="W119" i="45" s="1"/>
  <c r="Y119" i="45" s="1"/>
  <c r="S120" i="45"/>
  <c r="U120" i="45" s="1"/>
  <c r="W120" i="45" s="1"/>
  <c r="S121" i="45"/>
  <c r="U121" i="45" s="1"/>
  <c r="W121" i="45" s="1"/>
  <c r="S122" i="45"/>
  <c r="U122" i="45" s="1"/>
  <c r="W122" i="45" s="1"/>
  <c r="S125" i="45"/>
  <c r="U125" i="45" s="1"/>
  <c r="W125" i="45" s="1"/>
  <c r="B121" i="53"/>
  <c r="Q7" i="53"/>
  <c r="E121" i="53"/>
  <c r="S7" i="53"/>
  <c r="X8" i="17"/>
  <c r="X14" i="17"/>
  <c r="X28" i="17"/>
  <c r="X29" i="17"/>
  <c r="X30" i="17"/>
  <c r="X31" i="17"/>
  <c r="X32" i="17"/>
  <c r="X33" i="17"/>
  <c r="X34" i="17"/>
  <c r="X35" i="17"/>
  <c r="R36" i="53"/>
  <c r="T36" i="53" s="1"/>
  <c r="V36" i="53" s="1"/>
  <c r="X36" i="53" s="1"/>
  <c r="R52" i="53"/>
  <c r="T52" i="53" s="1"/>
  <c r="V52" i="53" s="1"/>
  <c r="X52" i="53" s="1"/>
  <c r="R90" i="53"/>
  <c r="T90" i="53" s="1"/>
  <c r="V90" i="53" s="1"/>
  <c r="X90" i="53" s="1"/>
  <c r="R113" i="53"/>
  <c r="T113" i="53" s="1"/>
  <c r="V113" i="53" s="1"/>
  <c r="X113" i="53" s="1"/>
  <c r="W94" i="53"/>
  <c r="T51" i="53"/>
  <c r="V51" i="53" s="1"/>
  <c r="U94" i="53"/>
  <c r="R16" i="17"/>
  <c r="T16" i="17" s="1"/>
  <c r="R17" i="17"/>
  <c r="T17" i="17" s="1"/>
  <c r="R18" i="17"/>
  <c r="T18" i="17" s="1"/>
  <c r="R24" i="17"/>
  <c r="T24" i="17" s="1"/>
  <c r="R39" i="17"/>
  <c r="T39" i="17" s="1"/>
  <c r="R43" i="17"/>
  <c r="T43" i="17" s="1"/>
  <c r="R44" i="17"/>
  <c r="T44" i="17" s="1"/>
  <c r="R45" i="17"/>
  <c r="T45" i="17" s="1"/>
  <c r="R46" i="17"/>
  <c r="T46" i="17" s="1"/>
  <c r="R47" i="17"/>
  <c r="T47" i="17" s="1"/>
  <c r="R48" i="17"/>
  <c r="T48" i="17" s="1"/>
  <c r="R49" i="17"/>
  <c r="T49" i="17" s="1"/>
  <c r="R50" i="17"/>
  <c r="T50" i="17" s="1"/>
  <c r="R51" i="17"/>
  <c r="T51" i="17" s="1"/>
  <c r="R52" i="17"/>
  <c r="T52" i="17" s="1"/>
  <c r="R53" i="17"/>
  <c r="T53" i="17" s="1"/>
  <c r="R56" i="17"/>
  <c r="T56" i="17" s="1"/>
  <c r="R57" i="17"/>
  <c r="T57" i="17" s="1"/>
  <c r="R58" i="17"/>
  <c r="T58" i="17" s="1"/>
  <c r="R59" i="17"/>
  <c r="T59" i="17" s="1"/>
  <c r="R60" i="17"/>
  <c r="T60" i="17" s="1"/>
  <c r="R61" i="17"/>
  <c r="T61" i="17" s="1"/>
  <c r="R62" i="17"/>
  <c r="T62" i="17" s="1"/>
  <c r="R63" i="17"/>
  <c r="T63" i="17" s="1"/>
  <c r="R66" i="17"/>
  <c r="R69" i="17"/>
  <c r="T69" i="17" s="1"/>
  <c r="V69" i="17" s="1"/>
  <c r="R70" i="17"/>
  <c r="T70" i="17" s="1"/>
  <c r="V70" i="17" s="1"/>
  <c r="R71" i="17"/>
  <c r="T71" i="17" s="1"/>
  <c r="R72" i="17"/>
  <c r="T72" i="17" s="1"/>
  <c r="R73" i="17"/>
  <c r="T73" i="17" s="1"/>
  <c r="R76" i="17"/>
  <c r="T76" i="17" s="1"/>
  <c r="R77" i="17"/>
  <c r="T77" i="17" s="1"/>
  <c r="R83" i="17"/>
  <c r="T83" i="17" s="1"/>
  <c r="R86" i="17"/>
  <c r="R87" i="17"/>
  <c r="T87" i="17" s="1"/>
  <c r="R88" i="17"/>
  <c r="T88" i="17" s="1"/>
  <c r="R89" i="17"/>
  <c r="T89" i="17" s="1"/>
  <c r="R90" i="17"/>
  <c r="T90" i="17" s="1"/>
  <c r="R95" i="17"/>
  <c r="R96" i="17"/>
  <c r="T96" i="17" s="1"/>
  <c r="R97" i="17"/>
  <c r="T97" i="17" s="1"/>
  <c r="R98" i="17"/>
  <c r="T98" i="17" s="1"/>
  <c r="R99" i="17"/>
  <c r="T99" i="17" s="1"/>
  <c r="R103" i="17"/>
  <c r="R104" i="17"/>
  <c r="T104" i="17" s="1"/>
  <c r="R108" i="17"/>
  <c r="T108" i="17" s="1"/>
  <c r="R109" i="17"/>
  <c r="T109" i="17" s="1"/>
  <c r="R110" i="17"/>
  <c r="T110" i="17" s="1"/>
  <c r="R111" i="17"/>
  <c r="T111" i="17" s="1"/>
  <c r="R112" i="17"/>
  <c r="T112" i="17" s="1"/>
  <c r="R113" i="17"/>
  <c r="T113" i="17" s="1"/>
  <c r="R114" i="17"/>
  <c r="T114" i="17" s="1"/>
  <c r="R115" i="17"/>
  <c r="T115" i="17" s="1"/>
  <c r="R116" i="17"/>
  <c r="T116" i="17" s="1"/>
  <c r="R117" i="17"/>
  <c r="T117" i="17" s="1"/>
  <c r="R118" i="17"/>
  <c r="T118" i="17" s="1"/>
  <c r="R119" i="17"/>
  <c r="T119" i="17" s="1"/>
  <c r="R123" i="17"/>
  <c r="R126" i="17"/>
  <c r="R129" i="17"/>
  <c r="R130" i="17"/>
  <c r="T130" i="17" s="1"/>
  <c r="R131" i="17"/>
  <c r="T131" i="17" s="1"/>
  <c r="R132" i="17"/>
  <c r="T132" i="17" s="1"/>
  <c r="R10" i="17"/>
  <c r="R15" i="17"/>
  <c r="T15" i="17" s="1"/>
  <c r="W38" i="17"/>
  <c r="X36" i="17"/>
  <c r="S107" i="17"/>
  <c r="U107" i="17"/>
  <c r="W128" i="17"/>
  <c r="B127" i="45"/>
  <c r="W81" i="53"/>
  <c r="U81" i="53"/>
  <c r="V8" i="53"/>
  <c r="V70" i="53"/>
  <c r="V85" i="53"/>
  <c r="V114" i="53"/>
  <c r="S32" i="53"/>
  <c r="S23" i="17"/>
  <c r="T23" i="17" s="1"/>
  <c r="W7" i="17"/>
  <c r="U7" i="17"/>
  <c r="R101" i="45"/>
  <c r="R96" i="45"/>
  <c r="V68" i="53"/>
  <c r="V67" i="53"/>
  <c r="V66" i="53"/>
  <c r="V65" i="53"/>
  <c r="X65" i="53" s="1"/>
  <c r="V64" i="53"/>
  <c r="V63" i="53"/>
  <c r="V62" i="53"/>
  <c r="V61" i="53"/>
  <c r="V15" i="53"/>
  <c r="V10" i="53"/>
  <c r="V9" i="53"/>
  <c r="U7" i="53"/>
  <c r="W7" i="53"/>
  <c r="S94" i="53"/>
  <c r="Q81" i="53"/>
  <c r="Q75" i="53"/>
  <c r="T89" i="46"/>
  <c r="V89" i="46" s="1"/>
  <c r="X89" i="46" s="1"/>
  <c r="R35" i="45"/>
  <c r="X7" i="45"/>
  <c r="V7" i="45"/>
  <c r="N81" i="53"/>
  <c r="N94" i="53"/>
  <c r="N38" i="17"/>
  <c r="N41" i="17"/>
  <c r="N55" i="17"/>
  <c r="N85" i="17"/>
  <c r="N94" i="17"/>
  <c r="N102" i="17"/>
  <c r="N125" i="17"/>
  <c r="N128" i="17"/>
  <c r="N134" i="17"/>
  <c r="N7" i="53"/>
  <c r="N17" i="53"/>
  <c r="N32" i="53"/>
  <c r="N35" i="53"/>
  <c r="N49" i="53"/>
  <c r="N75" i="53"/>
  <c r="N89" i="53"/>
  <c r="N109" i="53"/>
  <c r="N112" i="53"/>
  <c r="N118" i="53"/>
  <c r="O7" i="45"/>
  <c r="O17" i="45"/>
  <c r="O32" i="45"/>
  <c r="O49" i="45"/>
  <c r="O59" i="45"/>
  <c r="O80" i="45"/>
  <c r="O87" i="45"/>
  <c r="O115" i="45"/>
  <c r="O118" i="45"/>
  <c r="O124" i="45"/>
  <c r="N137" i="17" l="1"/>
  <c r="E8" i="15"/>
  <c r="U118" i="45"/>
  <c r="W118" i="45" s="1"/>
  <c r="Y118" i="45" s="1"/>
  <c r="N138" i="17"/>
  <c r="E10" i="15"/>
  <c r="H24" i="2"/>
  <c r="S124" i="45"/>
  <c r="U124" i="45" s="1"/>
  <c r="W124" i="45" s="1"/>
  <c r="Y124" i="45" s="1"/>
  <c r="S80" i="45"/>
  <c r="R128" i="17"/>
  <c r="T128" i="17" s="1"/>
  <c r="V128" i="17" s="1"/>
  <c r="X128" i="17" s="1"/>
  <c r="R38" i="17"/>
  <c r="T38" i="17" s="1"/>
  <c r="V38" i="17" s="1"/>
  <c r="X38" i="17" s="1"/>
  <c r="C32" i="2"/>
  <c r="G24" i="2"/>
  <c r="R59" i="53"/>
  <c r="T59" i="53" s="1"/>
  <c r="V59" i="53" s="1"/>
  <c r="X59" i="53" s="1"/>
  <c r="C16" i="2"/>
  <c r="R35" i="53"/>
  <c r="T35" i="53" s="1"/>
  <c r="V35" i="53" s="1"/>
  <c r="X35" i="53" s="1"/>
  <c r="G10" i="2"/>
  <c r="W65" i="17"/>
  <c r="H28" i="2"/>
  <c r="U65" i="17"/>
  <c r="R125" i="17"/>
  <c r="T125" i="17" s="1"/>
  <c r="V125" i="17" s="1"/>
  <c r="D30" i="2"/>
  <c r="H30" i="2"/>
  <c r="R107" i="17"/>
  <c r="T107" i="17" s="1"/>
  <c r="V107" i="17" s="1"/>
  <c r="X107" i="17" s="1"/>
  <c r="H26" i="2"/>
  <c r="D26" i="2"/>
  <c r="R134" i="17"/>
  <c r="T134" i="17" s="1"/>
  <c r="V134" i="17" s="1"/>
  <c r="X134" i="17" s="1"/>
  <c r="D32" i="2"/>
  <c r="H32" i="2"/>
  <c r="Q65" i="17"/>
  <c r="G16" i="2"/>
  <c r="U121" i="53"/>
  <c r="R109" i="53"/>
  <c r="T109" i="53" s="1"/>
  <c r="V109" i="53" s="1"/>
  <c r="X109" i="53" s="1"/>
  <c r="C28" i="2"/>
  <c r="G28" i="2"/>
  <c r="G14" i="2"/>
  <c r="R32" i="53"/>
  <c r="T32" i="53" s="1"/>
  <c r="V32" i="53" s="1"/>
  <c r="X32" i="53" s="1"/>
  <c r="C12" i="2"/>
  <c r="G12" i="2"/>
  <c r="R112" i="53"/>
  <c r="T112" i="53" s="1"/>
  <c r="V112" i="53" s="1"/>
  <c r="X112" i="53" s="1"/>
  <c r="G30" i="2"/>
  <c r="C30" i="2"/>
  <c r="R94" i="53"/>
  <c r="T94" i="53" s="1"/>
  <c r="V94" i="53" s="1"/>
  <c r="X94" i="53" s="1"/>
  <c r="C26" i="2"/>
  <c r="G26" i="2"/>
  <c r="V89" i="53"/>
  <c r="X89" i="53" s="1"/>
  <c r="D12" i="2"/>
  <c r="H12" i="2"/>
  <c r="S65" i="17"/>
  <c r="R102" i="17"/>
  <c r="T102" i="17" s="1"/>
  <c r="V102" i="17" s="1"/>
  <c r="X102" i="17" s="1"/>
  <c r="Q137" i="17"/>
  <c r="R137" i="17" s="1"/>
  <c r="R17" i="53"/>
  <c r="T17" i="53" s="1"/>
  <c r="V17" i="53" s="1"/>
  <c r="X17" i="53" s="1"/>
  <c r="C10" i="2"/>
  <c r="U80" i="45"/>
  <c r="W80" i="45" s="1"/>
  <c r="Y80" i="45" s="1"/>
  <c r="R94" i="17"/>
  <c r="T94" i="17" s="1"/>
  <c r="V94" i="17" s="1"/>
  <c r="X94" i="17" s="1"/>
  <c r="H22" i="2"/>
  <c r="D22" i="2"/>
  <c r="R85" i="17"/>
  <c r="T85" i="17" s="1"/>
  <c r="V85" i="17" s="1"/>
  <c r="X85" i="17" s="1"/>
  <c r="H20" i="2"/>
  <c r="D20" i="2"/>
  <c r="S137" i="17"/>
  <c r="R55" i="17"/>
  <c r="T55" i="17" s="1"/>
  <c r="V55" i="17" s="1"/>
  <c r="X55" i="17" s="1"/>
  <c r="H16" i="2"/>
  <c r="D16" i="2"/>
  <c r="G138" i="17"/>
  <c r="R41" i="17"/>
  <c r="T41" i="17" s="1"/>
  <c r="V41" i="17" s="1"/>
  <c r="X41" i="17" s="1"/>
  <c r="D14" i="2"/>
  <c r="H14" i="2"/>
  <c r="W137" i="17"/>
  <c r="V23" i="17"/>
  <c r="X23" i="17" s="1"/>
  <c r="R7" i="17"/>
  <c r="T7" i="17" s="1"/>
  <c r="V7" i="17" s="1"/>
  <c r="H8" i="2"/>
  <c r="D8" i="2"/>
  <c r="F12" i="2"/>
  <c r="B12" i="2"/>
  <c r="F28" i="2"/>
  <c r="B28" i="2"/>
  <c r="R118" i="53"/>
  <c r="T118" i="53" s="1"/>
  <c r="V118" i="53" s="1"/>
  <c r="X118" i="53" s="1"/>
  <c r="G32" i="2"/>
  <c r="C24" i="2"/>
  <c r="R49" i="53"/>
  <c r="T49" i="53" s="1"/>
  <c r="V49" i="53" s="1"/>
  <c r="X49" i="53" s="1"/>
  <c r="D122" i="53"/>
  <c r="C14" i="2"/>
  <c r="Q121" i="53"/>
  <c r="R121" i="53" s="1"/>
  <c r="F32" i="2"/>
  <c r="B32" i="2"/>
  <c r="F30" i="2"/>
  <c r="B30" i="2"/>
  <c r="S101" i="45"/>
  <c r="U101" i="45" s="1"/>
  <c r="W101" i="45" s="1"/>
  <c r="F26" i="2"/>
  <c r="B26" i="2"/>
  <c r="F24" i="2"/>
  <c r="B24" i="2"/>
  <c r="F22" i="2"/>
  <c r="B22" i="2"/>
  <c r="S87" i="45"/>
  <c r="U87" i="45" s="1"/>
  <c r="W87" i="45" s="1"/>
  <c r="Y87" i="45" s="1"/>
  <c r="F20" i="2"/>
  <c r="B20" i="2"/>
  <c r="J128" i="45"/>
  <c r="F18" i="2"/>
  <c r="B18" i="2"/>
  <c r="S59" i="45"/>
  <c r="U59" i="45" s="1"/>
  <c r="W59" i="45" s="1"/>
  <c r="Y59" i="45" s="1"/>
  <c r="S49" i="45"/>
  <c r="U49" i="45" s="1"/>
  <c r="W49" i="45" s="1"/>
  <c r="Y49" i="45" s="1"/>
  <c r="F16" i="2"/>
  <c r="B16" i="2"/>
  <c r="V127" i="45"/>
  <c r="M128" i="45"/>
  <c r="S35" i="45"/>
  <c r="U35" i="45" s="1"/>
  <c r="W35" i="45" s="1"/>
  <c r="F14" i="2"/>
  <c r="B14" i="2"/>
  <c r="S17" i="45"/>
  <c r="U17" i="45" s="1"/>
  <c r="W17" i="45" s="1"/>
  <c r="F10" i="2"/>
  <c r="B10" i="2"/>
  <c r="T127" i="45"/>
  <c r="D128" i="45"/>
  <c r="S7" i="45"/>
  <c r="U7" i="45" s="1"/>
  <c r="W7" i="45" s="1"/>
  <c r="F8" i="2"/>
  <c r="B8" i="2"/>
  <c r="X127" i="45"/>
  <c r="B21" i="29"/>
  <c r="R75" i="53"/>
  <c r="T75" i="53" s="1"/>
  <c r="V75" i="53" s="1"/>
  <c r="C20" i="2"/>
  <c r="G20" i="2"/>
  <c r="G18" i="2"/>
  <c r="C18" i="2"/>
  <c r="R81" i="53"/>
  <c r="T81" i="53" s="1"/>
  <c r="V81" i="53" s="1"/>
  <c r="X81" i="53" s="1"/>
  <c r="G22" i="2"/>
  <c r="C22" i="2"/>
  <c r="R7" i="53"/>
  <c r="T7" i="53" s="1"/>
  <c r="V7" i="53" s="1"/>
  <c r="G8" i="2"/>
  <c r="C8" i="2"/>
  <c r="J138" i="17"/>
  <c r="U137" i="17"/>
  <c r="M138" i="17"/>
  <c r="G128" i="45"/>
  <c r="R127" i="45"/>
  <c r="S127" i="45" s="1"/>
  <c r="O127" i="45"/>
  <c r="W121" i="53"/>
  <c r="N121" i="53"/>
  <c r="Y125" i="45"/>
  <c r="Y122" i="45"/>
  <c r="Y121" i="45"/>
  <c r="Y120" i="45"/>
  <c r="Y116" i="45"/>
  <c r="Y115" i="45"/>
  <c r="Y92" i="45"/>
  <c r="Y91" i="45"/>
  <c r="Y90" i="45"/>
  <c r="Y89" i="45"/>
  <c r="Y85" i="45"/>
  <c r="Y84" i="45"/>
  <c r="Y83" i="45"/>
  <c r="Y82" i="45"/>
  <c r="Y78" i="45"/>
  <c r="Y68" i="45"/>
  <c r="Y67" i="45"/>
  <c r="Y66" i="45"/>
  <c r="Y65" i="45"/>
  <c r="Y64" i="45"/>
  <c r="Y63" i="45"/>
  <c r="Y62" i="45"/>
  <c r="Y61" i="45"/>
  <c r="Y57" i="45"/>
  <c r="Y56" i="45"/>
  <c r="Y54" i="45"/>
  <c r="Y53" i="45"/>
  <c r="Y52" i="45"/>
  <c r="Y51" i="45"/>
  <c r="Y46" i="45"/>
  <c r="Y45" i="45"/>
  <c r="Y44" i="45"/>
  <c r="Y43" i="45"/>
  <c r="Y42" i="45"/>
  <c r="Y41" i="45"/>
  <c r="Y40" i="45"/>
  <c r="Y39" i="45"/>
  <c r="Y38" i="45"/>
  <c r="Y37" i="45"/>
  <c r="Y33" i="45"/>
  <c r="Y32" i="45"/>
  <c r="Y30" i="45"/>
  <c r="Y29" i="45"/>
  <c r="Y28" i="45"/>
  <c r="Y27" i="45"/>
  <c r="Y26" i="45"/>
  <c r="Y25" i="45"/>
  <c r="Y24" i="45"/>
  <c r="Y23" i="45"/>
  <c r="Y22" i="45"/>
  <c r="Y21" i="45"/>
  <c r="Y20" i="45"/>
  <c r="Y19" i="45"/>
  <c r="Y18" i="45"/>
  <c r="Y14" i="45"/>
  <c r="Y13" i="45"/>
  <c r="Y12" i="45"/>
  <c r="Y11" i="45"/>
  <c r="Y10" i="45"/>
  <c r="X9" i="53"/>
  <c r="X10" i="53"/>
  <c r="X15" i="53"/>
  <c r="X19" i="53"/>
  <c r="X20" i="53"/>
  <c r="X21" i="53"/>
  <c r="X22" i="53"/>
  <c r="X23" i="53"/>
  <c r="X24" i="53"/>
  <c r="X25" i="53"/>
  <c r="X26" i="53"/>
  <c r="X27" i="53"/>
  <c r="X28" i="53"/>
  <c r="X29" i="53"/>
  <c r="X30" i="53"/>
  <c r="X37" i="53"/>
  <c r="X38" i="53"/>
  <c r="X45" i="53"/>
  <c r="X46" i="53"/>
  <c r="X51" i="53"/>
  <c r="X56" i="53"/>
  <c r="X63" i="53"/>
  <c r="X77" i="53"/>
  <c r="X83" i="53"/>
  <c r="X119" i="53"/>
  <c r="Y50" i="45"/>
  <c r="S96" i="45"/>
  <c r="U96" i="45" s="1"/>
  <c r="W96" i="45" s="1"/>
  <c r="X116" i="53"/>
  <c r="X115" i="53"/>
  <c r="X114" i="53"/>
  <c r="X86" i="53"/>
  <c r="X85" i="53"/>
  <c r="X84" i="53"/>
  <c r="X79" i="53"/>
  <c r="X78" i="53"/>
  <c r="X70" i="53"/>
  <c r="X57" i="53"/>
  <c r="X55" i="53"/>
  <c r="X54" i="53"/>
  <c r="X53" i="53"/>
  <c r="X50" i="53"/>
  <c r="X47" i="53"/>
  <c r="X44" i="53"/>
  <c r="X43" i="53"/>
  <c r="X42" i="53"/>
  <c r="X41" i="53"/>
  <c r="X40" i="53"/>
  <c r="X39" i="53"/>
  <c r="X33" i="53"/>
  <c r="X18" i="53"/>
  <c r="X14" i="53"/>
  <c r="X13" i="53"/>
  <c r="X12" i="53"/>
  <c r="X11" i="53"/>
  <c r="X8" i="53"/>
  <c r="Y55" i="45"/>
  <c r="X135" i="17"/>
  <c r="X125" i="17"/>
  <c r="T10" i="17"/>
  <c r="V10" i="17" s="1"/>
  <c r="X10" i="17" s="1"/>
  <c r="T129" i="17"/>
  <c r="V129" i="17" s="1"/>
  <c r="X129" i="17" s="1"/>
  <c r="T126" i="17"/>
  <c r="V126" i="17" s="1"/>
  <c r="T123" i="17"/>
  <c r="V123" i="17" s="1"/>
  <c r="T103" i="17"/>
  <c r="V103" i="17" s="1"/>
  <c r="X103" i="17" s="1"/>
  <c r="T95" i="17"/>
  <c r="V95" i="17" s="1"/>
  <c r="X95" i="17" s="1"/>
  <c r="T86" i="17"/>
  <c r="V86" i="17" s="1"/>
  <c r="X86" i="17" s="1"/>
  <c r="X69" i="17"/>
  <c r="T66" i="17"/>
  <c r="V66" i="17" s="1"/>
  <c r="X66" i="17" s="1"/>
  <c r="Y47" i="45"/>
  <c r="Y9" i="45"/>
  <c r="S121" i="53"/>
  <c r="X68" i="53"/>
  <c r="I24" i="9" s="1"/>
  <c r="X67" i="53"/>
  <c r="X66" i="53"/>
  <c r="X64" i="53"/>
  <c r="X62" i="53"/>
  <c r="X61" i="53"/>
  <c r="E18" i="9"/>
  <c r="V15" i="17"/>
  <c r="V132" i="17"/>
  <c r="V131" i="17"/>
  <c r="V130" i="17"/>
  <c r="V119" i="17"/>
  <c r="V118" i="17"/>
  <c r="V117" i="17"/>
  <c r="V116" i="17"/>
  <c r="V115" i="17"/>
  <c r="V114" i="17"/>
  <c r="V113" i="17"/>
  <c r="V112" i="17"/>
  <c r="V111" i="17"/>
  <c r="V110" i="17"/>
  <c r="V109" i="17"/>
  <c r="V108" i="17"/>
  <c r="V104" i="17"/>
  <c r="V99" i="17"/>
  <c r="V98" i="17"/>
  <c r="V97" i="17"/>
  <c r="V96" i="17"/>
  <c r="V90" i="17"/>
  <c r="V89" i="17"/>
  <c r="V88" i="17"/>
  <c r="V87" i="17"/>
  <c r="V83" i="17"/>
  <c r="V77" i="17"/>
  <c r="V76" i="17"/>
  <c r="V73" i="17"/>
  <c r="V72" i="17"/>
  <c r="V71" i="17"/>
  <c r="X70" i="17"/>
  <c r="V63" i="17"/>
  <c r="V62" i="17"/>
  <c r="V61" i="17"/>
  <c r="V60" i="17"/>
  <c r="V59" i="17"/>
  <c r="V58" i="17"/>
  <c r="V57" i="17"/>
  <c r="V56" i="17"/>
  <c r="V53" i="17"/>
  <c r="V52" i="17"/>
  <c r="V51" i="17"/>
  <c r="V50" i="17"/>
  <c r="V49" i="17"/>
  <c r="V48" i="17"/>
  <c r="V47" i="17"/>
  <c r="V46" i="17"/>
  <c r="V45" i="17"/>
  <c r="V44" i="17"/>
  <c r="V43" i="17"/>
  <c r="V39" i="17"/>
  <c r="V24" i="17"/>
  <c r="V18" i="17"/>
  <c r="V17" i="17"/>
  <c r="V16" i="17"/>
  <c r="D138" i="17"/>
  <c r="R65" i="17" l="1"/>
  <c r="T65" i="17" s="1"/>
  <c r="V65" i="17" s="1"/>
  <c r="X65" i="17" s="1"/>
  <c r="H18" i="2"/>
  <c r="D18" i="2"/>
  <c r="D35" i="2" s="1"/>
  <c r="T137" i="17"/>
  <c r="V137" i="17" s="1"/>
  <c r="X137" i="17" s="1"/>
  <c r="E8" i="2"/>
  <c r="T121" i="53"/>
  <c r="V121" i="53" s="1"/>
  <c r="X121" i="53" s="1"/>
  <c r="B35" i="2"/>
  <c r="U127" i="45"/>
  <c r="W127" i="45" s="1"/>
  <c r="Y127" i="45" s="1"/>
  <c r="O128" i="45"/>
  <c r="X126" i="17"/>
  <c r="Y96" i="45"/>
  <c r="Y17" i="45"/>
  <c r="Y35" i="45"/>
  <c r="Y101" i="45"/>
  <c r="X7" i="53"/>
  <c r="X75" i="53"/>
  <c r="X7" i="17"/>
  <c r="X16" i="17"/>
  <c r="X17" i="17"/>
  <c r="X18" i="17"/>
  <c r="X24" i="17"/>
  <c r="X39" i="17"/>
  <c r="X43" i="17"/>
  <c r="X44" i="17"/>
  <c r="X45" i="17"/>
  <c r="X46" i="17"/>
  <c r="X47" i="17"/>
  <c r="X48" i="17"/>
  <c r="X49" i="17"/>
  <c r="X50" i="17"/>
  <c r="X51" i="17"/>
  <c r="X52" i="17"/>
  <c r="X53" i="17"/>
  <c r="X56" i="17"/>
  <c r="X57" i="17"/>
  <c r="X58" i="17"/>
  <c r="X59" i="17"/>
  <c r="X60" i="17"/>
  <c r="X61" i="17"/>
  <c r="X62" i="17"/>
  <c r="X63" i="17"/>
  <c r="X71" i="17"/>
  <c r="X72" i="17"/>
  <c r="X73" i="17"/>
  <c r="X76" i="17"/>
  <c r="X77" i="17"/>
  <c r="X83" i="17"/>
  <c r="X87" i="17"/>
  <c r="X88" i="17"/>
  <c r="X89" i="17"/>
  <c r="X90" i="17"/>
  <c r="X96" i="17"/>
  <c r="I8" i="11" s="1"/>
  <c r="X97" i="17"/>
  <c r="X98" i="17"/>
  <c r="X99" i="17"/>
  <c r="X104" i="17"/>
  <c r="H11" i="12" s="1"/>
  <c r="X108" i="17"/>
  <c r="X109" i="17"/>
  <c r="X110" i="17"/>
  <c r="X111" i="17"/>
  <c r="X112" i="17"/>
  <c r="X113" i="17"/>
  <c r="X114" i="17"/>
  <c r="X115" i="17"/>
  <c r="X116" i="17"/>
  <c r="X117" i="17"/>
  <c r="X118" i="17"/>
  <c r="X119" i="17"/>
  <c r="I36" i="13"/>
  <c r="X123" i="17"/>
  <c r="X130" i="17"/>
  <c r="X131" i="17"/>
  <c r="X132" i="17"/>
  <c r="X15" i="17"/>
  <c r="Y7" i="45"/>
  <c r="C5" i="27"/>
  <c r="G5" i="27" s="1"/>
  <c r="B5" i="27"/>
  <c r="F5" i="27" s="1"/>
  <c r="C5" i="26"/>
  <c r="G5" i="26" s="1"/>
  <c r="B5" i="26"/>
  <c r="F5" i="26" s="1"/>
  <c r="C7" i="25"/>
  <c r="G7" i="25" s="1"/>
  <c r="B7" i="25"/>
  <c r="F7" i="25" s="1"/>
  <c r="C5" i="24"/>
  <c r="B5" i="24"/>
  <c r="C5" i="23"/>
  <c r="G5" i="23" s="1"/>
  <c r="B5" i="23"/>
  <c r="F5" i="23" s="1"/>
  <c r="C5" i="22"/>
  <c r="G5" i="22" s="1"/>
  <c r="B5" i="22"/>
  <c r="F5" i="22" s="1"/>
  <c r="C6" i="21"/>
  <c r="G6" i="21" s="1"/>
  <c r="B6" i="21"/>
  <c r="F6" i="21" s="1"/>
  <c r="C5" i="11"/>
  <c r="G5" i="11" s="1"/>
  <c r="B5" i="11"/>
  <c r="F5" i="11" s="1"/>
  <c r="C5" i="10"/>
  <c r="C5" i="16" s="1"/>
  <c r="G5" i="16" s="1"/>
  <c r="B5" i="16"/>
  <c r="F5" i="16" s="1"/>
  <c r="C5" i="9"/>
  <c r="G5" i="9" s="1"/>
  <c r="B5" i="9"/>
  <c r="F5" i="9" s="1"/>
  <c r="C5" i="8"/>
  <c r="G5" i="8" s="1"/>
  <c r="B5" i="8"/>
  <c r="F5" i="8" s="1"/>
  <c r="C5" i="7"/>
  <c r="G5" i="7" s="1"/>
  <c r="B5" i="7"/>
  <c r="F5" i="7" s="1"/>
  <c r="C5" i="6"/>
  <c r="G5" i="6" s="1"/>
  <c r="B5" i="6"/>
  <c r="F5" i="6" s="1"/>
  <c r="C5" i="5"/>
  <c r="G5" i="5" s="1"/>
  <c r="B5" i="5"/>
  <c r="F5" i="5" s="1"/>
  <c r="C5" i="3"/>
  <c r="C5" i="12" s="1"/>
  <c r="G5" i="12" s="1"/>
  <c r="B5" i="3"/>
  <c r="B5" i="12" s="1"/>
  <c r="F5" i="12" s="1"/>
  <c r="R72" i="18"/>
  <c r="R74" i="18"/>
  <c r="R75" i="18"/>
  <c r="R76" i="18"/>
  <c r="R77" i="18"/>
  <c r="R80" i="18"/>
  <c r="R78" i="18"/>
  <c r="R79" i="18"/>
  <c r="R81" i="18"/>
  <c r="R82" i="18"/>
  <c r="R69" i="18"/>
  <c r="R68" i="18"/>
  <c r="S65" i="18"/>
  <c r="U65" i="18" s="1"/>
  <c r="W65" i="18" s="1"/>
  <c r="Y65" i="18" s="1"/>
  <c r="S64" i="18"/>
  <c r="U64" i="18" s="1"/>
  <c r="W64" i="18" s="1"/>
  <c r="Y64" i="18" s="1"/>
  <c r="S63" i="18"/>
  <c r="U63" i="18" s="1"/>
  <c r="W63" i="18" s="1"/>
  <c r="Y63" i="18" s="1"/>
  <c r="S62" i="18"/>
  <c r="U62" i="18" s="1"/>
  <c r="W62" i="18" s="1"/>
  <c r="Y62" i="18" s="1"/>
  <c r="S61" i="18"/>
  <c r="U61" i="18" s="1"/>
  <c r="W61" i="18" s="1"/>
  <c r="Y61" i="18" s="1"/>
  <c r="S60" i="18"/>
  <c r="U60" i="18" s="1"/>
  <c r="W60" i="18" s="1"/>
  <c r="Y60" i="18" s="1"/>
  <c r="R57" i="18"/>
  <c r="R56" i="18"/>
  <c r="S56" i="18" s="1"/>
  <c r="R55" i="18"/>
  <c r="R54" i="18"/>
  <c r="R51" i="18"/>
  <c r="B16" i="27" s="1"/>
  <c r="R50" i="18"/>
  <c r="B14" i="27" s="1"/>
  <c r="R49" i="18"/>
  <c r="B12" i="27" s="1"/>
  <c r="R48" i="18"/>
  <c r="B10" i="27" s="1"/>
  <c r="R47" i="18"/>
  <c r="R44" i="18"/>
  <c r="S44" i="18" s="1"/>
  <c r="R43" i="18"/>
  <c r="R40" i="18"/>
  <c r="R39" i="18"/>
  <c r="R38" i="18"/>
  <c r="R37" i="18"/>
  <c r="R36" i="18"/>
  <c r="R35" i="18"/>
  <c r="R34" i="18"/>
  <c r="R31" i="18"/>
  <c r="R30" i="18"/>
  <c r="R27" i="18"/>
  <c r="R25" i="18"/>
  <c r="R24" i="18"/>
  <c r="R23" i="18"/>
  <c r="R22" i="18"/>
  <c r="R21" i="18"/>
  <c r="S18" i="18"/>
  <c r="R17" i="18"/>
  <c r="S16" i="18"/>
  <c r="S15" i="18"/>
  <c r="S14" i="18"/>
  <c r="R13" i="18"/>
  <c r="S10" i="18"/>
  <c r="S9" i="18"/>
  <c r="S8" i="18"/>
  <c r="R71" i="18"/>
  <c r="B67" i="18"/>
  <c r="C67" i="18"/>
  <c r="D67" i="18"/>
  <c r="R59" i="18"/>
  <c r="R53" i="18"/>
  <c r="B46" i="18"/>
  <c r="C46" i="18"/>
  <c r="D46" i="18"/>
  <c r="B42" i="18"/>
  <c r="C42" i="18"/>
  <c r="D42" i="18"/>
  <c r="B33" i="18"/>
  <c r="C33" i="18"/>
  <c r="D33" i="18"/>
  <c r="B29" i="18"/>
  <c r="C29" i="18"/>
  <c r="D29" i="18"/>
  <c r="B12" i="18"/>
  <c r="C12" i="18"/>
  <c r="D12" i="18"/>
  <c r="G5" i="20"/>
  <c r="F5" i="20"/>
  <c r="G5" i="10"/>
  <c r="F5" i="10"/>
  <c r="H26" i="3"/>
  <c r="G26" i="3"/>
  <c r="E8" i="3"/>
  <c r="E10" i="3"/>
  <c r="E12" i="3"/>
  <c r="E14" i="3"/>
  <c r="E16" i="3"/>
  <c r="E20" i="3"/>
  <c r="E22" i="3"/>
  <c r="G5" i="2"/>
  <c r="F11" i="16"/>
  <c r="B7" i="19"/>
  <c r="B12" i="19"/>
  <c r="B20" i="19"/>
  <c r="B28" i="19"/>
  <c r="B32" i="19"/>
  <c r="B41" i="19"/>
  <c r="B45" i="19"/>
  <c r="B52" i="19"/>
  <c r="B58" i="19"/>
  <c r="B66" i="19"/>
  <c r="C7" i="19"/>
  <c r="C12" i="19"/>
  <c r="C20" i="19"/>
  <c r="C28" i="19"/>
  <c r="C32" i="19"/>
  <c r="C41" i="19"/>
  <c r="C45" i="19"/>
  <c r="C52" i="19"/>
  <c r="C58" i="19"/>
  <c r="C66" i="19"/>
  <c r="D7" i="19"/>
  <c r="D12" i="19"/>
  <c r="D20" i="19"/>
  <c r="D28" i="19"/>
  <c r="D32" i="19"/>
  <c r="D41" i="19"/>
  <c r="D45" i="19"/>
  <c r="D52" i="19"/>
  <c r="D58" i="19"/>
  <c r="D66" i="19"/>
  <c r="E7" i="19"/>
  <c r="E12" i="19"/>
  <c r="E20" i="19"/>
  <c r="E28" i="19"/>
  <c r="E32" i="19"/>
  <c r="E41" i="19"/>
  <c r="E45" i="19"/>
  <c r="E52" i="19"/>
  <c r="E58" i="19"/>
  <c r="E66" i="19"/>
  <c r="F7" i="19"/>
  <c r="F12" i="19"/>
  <c r="F20" i="19"/>
  <c r="F28" i="19"/>
  <c r="F32" i="19"/>
  <c r="F41" i="19"/>
  <c r="F45" i="19"/>
  <c r="F52" i="19"/>
  <c r="F58" i="19"/>
  <c r="F66" i="19"/>
  <c r="G7" i="19"/>
  <c r="G12" i="19"/>
  <c r="G20" i="19"/>
  <c r="G28" i="19"/>
  <c r="G32" i="19"/>
  <c r="G41" i="19"/>
  <c r="G45" i="19"/>
  <c r="G52" i="19"/>
  <c r="G58" i="19"/>
  <c r="G66" i="19"/>
  <c r="H7" i="19"/>
  <c r="H12" i="19"/>
  <c r="H20" i="19"/>
  <c r="H28" i="19"/>
  <c r="H32" i="19"/>
  <c r="H41" i="19"/>
  <c r="H45" i="19"/>
  <c r="H52" i="19"/>
  <c r="H58" i="19"/>
  <c r="H66" i="19"/>
  <c r="I7" i="19"/>
  <c r="I12" i="19"/>
  <c r="I20" i="19"/>
  <c r="I28" i="19"/>
  <c r="I32" i="19"/>
  <c r="I41" i="19"/>
  <c r="I45" i="19"/>
  <c r="I52" i="19"/>
  <c r="I58" i="19"/>
  <c r="I66" i="19"/>
  <c r="J7" i="19"/>
  <c r="J12" i="19"/>
  <c r="J20" i="19"/>
  <c r="J28" i="19"/>
  <c r="J32" i="19"/>
  <c r="J41" i="19"/>
  <c r="J45" i="19"/>
  <c r="J52" i="19"/>
  <c r="J58" i="19"/>
  <c r="J66" i="19"/>
  <c r="K7" i="19"/>
  <c r="K12" i="19"/>
  <c r="K20" i="19"/>
  <c r="K28" i="19"/>
  <c r="K32" i="19"/>
  <c r="K41" i="19"/>
  <c r="K45" i="19"/>
  <c r="K52" i="19"/>
  <c r="K58" i="19"/>
  <c r="K66" i="19"/>
  <c r="L7" i="19"/>
  <c r="L12" i="19"/>
  <c r="L20" i="19"/>
  <c r="L28" i="19"/>
  <c r="L32" i="19"/>
  <c r="L41" i="19"/>
  <c r="L45" i="19"/>
  <c r="L52" i="19"/>
  <c r="L58" i="19"/>
  <c r="M7" i="19"/>
  <c r="M12" i="19"/>
  <c r="M20" i="19"/>
  <c r="M28" i="19"/>
  <c r="M32" i="19"/>
  <c r="M41" i="19"/>
  <c r="M45" i="19"/>
  <c r="M52" i="19"/>
  <c r="M58" i="19"/>
  <c r="M66" i="19"/>
  <c r="O78" i="19"/>
  <c r="O17" i="19"/>
  <c r="O13" i="19"/>
  <c r="O14" i="19"/>
  <c r="O15" i="19"/>
  <c r="O16" i="19"/>
  <c r="O18" i="19"/>
  <c r="O9" i="19"/>
  <c r="E12" i="18"/>
  <c r="E29" i="18"/>
  <c r="E33" i="18"/>
  <c r="E42" i="18"/>
  <c r="E46" i="18"/>
  <c r="E67" i="18"/>
  <c r="F12" i="18"/>
  <c r="F29" i="18"/>
  <c r="F33" i="18"/>
  <c r="F42" i="18"/>
  <c r="F46" i="18"/>
  <c r="F67" i="18"/>
  <c r="G12" i="18"/>
  <c r="G29" i="18"/>
  <c r="G33" i="18"/>
  <c r="G42" i="18"/>
  <c r="G46" i="18"/>
  <c r="G67" i="18"/>
  <c r="H12" i="18"/>
  <c r="H29" i="18"/>
  <c r="H33" i="18"/>
  <c r="H42" i="18"/>
  <c r="H46" i="18"/>
  <c r="H67" i="18"/>
  <c r="I12" i="18"/>
  <c r="I33" i="18"/>
  <c r="I42" i="18"/>
  <c r="I46" i="18"/>
  <c r="I67" i="18"/>
  <c r="J12" i="18"/>
  <c r="J29" i="18"/>
  <c r="J33" i="18"/>
  <c r="J42" i="18"/>
  <c r="J46" i="18"/>
  <c r="J67" i="18"/>
  <c r="K12" i="18"/>
  <c r="K29" i="18"/>
  <c r="K33" i="18"/>
  <c r="K42" i="18"/>
  <c r="K46" i="18"/>
  <c r="K67" i="18"/>
  <c r="L12" i="18"/>
  <c r="L29" i="18"/>
  <c r="L33" i="18"/>
  <c r="L42" i="18"/>
  <c r="L46" i="18"/>
  <c r="L67" i="18"/>
  <c r="M12" i="18"/>
  <c r="M29" i="18"/>
  <c r="M33" i="18"/>
  <c r="M42" i="18"/>
  <c r="M46" i="18"/>
  <c r="M67" i="18"/>
  <c r="O8" i="18"/>
  <c r="O9" i="18"/>
  <c r="O10" i="18"/>
  <c r="O13" i="18"/>
  <c r="O14" i="18"/>
  <c r="O15" i="18"/>
  <c r="O16" i="18"/>
  <c r="O18" i="18"/>
  <c r="O21" i="18"/>
  <c r="O22" i="18"/>
  <c r="O23" i="18"/>
  <c r="O24" i="18"/>
  <c r="O27" i="18"/>
  <c r="O31" i="18"/>
  <c r="O29" i="18" s="1"/>
  <c r="O35" i="18"/>
  <c r="O36" i="18"/>
  <c r="O37" i="18"/>
  <c r="O38" i="18"/>
  <c r="O39" i="18"/>
  <c r="O40" i="18"/>
  <c r="O43" i="18"/>
  <c r="O44" i="18"/>
  <c r="O47" i="18"/>
  <c r="O48" i="18"/>
  <c r="O49" i="18"/>
  <c r="O50" i="18"/>
  <c r="O51" i="18"/>
  <c r="O54" i="18"/>
  <c r="O55" i="18"/>
  <c r="O56" i="18"/>
  <c r="O57" i="18"/>
  <c r="O68" i="18"/>
  <c r="O69" i="18"/>
  <c r="O72" i="18"/>
  <c r="O76" i="18"/>
  <c r="O77" i="18"/>
  <c r="O78" i="18"/>
  <c r="O79" i="18"/>
  <c r="O80" i="18"/>
  <c r="O82" i="18"/>
  <c r="T82" i="18"/>
  <c r="V82" i="18"/>
  <c r="X82" i="18"/>
  <c r="T81" i="18"/>
  <c r="V81" i="18"/>
  <c r="X81" i="18"/>
  <c r="T80" i="18"/>
  <c r="V80" i="18"/>
  <c r="X80" i="18"/>
  <c r="T79" i="18"/>
  <c r="V79" i="18"/>
  <c r="X79" i="18"/>
  <c r="T78" i="18"/>
  <c r="V78" i="18"/>
  <c r="X78" i="18"/>
  <c r="T77" i="18"/>
  <c r="V77" i="18"/>
  <c r="X77" i="18"/>
  <c r="T76" i="18"/>
  <c r="V76" i="18"/>
  <c r="X76" i="18"/>
  <c r="T75" i="18"/>
  <c r="V75" i="18"/>
  <c r="X75" i="18"/>
  <c r="T74" i="18"/>
  <c r="V74" i="18"/>
  <c r="X74" i="18"/>
  <c r="T72" i="18"/>
  <c r="V72" i="18"/>
  <c r="X72" i="18"/>
  <c r="T71" i="18"/>
  <c r="V71" i="18"/>
  <c r="X71" i="18"/>
  <c r="T69" i="18"/>
  <c r="V69" i="18"/>
  <c r="X69" i="18"/>
  <c r="T68" i="18"/>
  <c r="V68" i="18"/>
  <c r="X68" i="18"/>
  <c r="T59" i="18"/>
  <c r="V59" i="18"/>
  <c r="X59" i="18"/>
  <c r="T57" i="18"/>
  <c r="V57" i="18"/>
  <c r="X57" i="18"/>
  <c r="T56" i="18"/>
  <c r="V56" i="18"/>
  <c r="X56" i="18"/>
  <c r="T55" i="18"/>
  <c r="V55" i="18"/>
  <c r="X55" i="18"/>
  <c r="T54" i="18"/>
  <c r="V54" i="18"/>
  <c r="X54" i="18"/>
  <c r="T53" i="18"/>
  <c r="V53" i="18"/>
  <c r="X53" i="18"/>
  <c r="V52" i="18"/>
  <c r="T51" i="18"/>
  <c r="V51" i="18"/>
  <c r="X51" i="18"/>
  <c r="T50" i="18"/>
  <c r="V50" i="18"/>
  <c r="X50" i="18"/>
  <c r="T49" i="18"/>
  <c r="V49" i="18"/>
  <c r="X49" i="18"/>
  <c r="T48" i="18"/>
  <c r="V48" i="18"/>
  <c r="X48" i="18"/>
  <c r="T47" i="18"/>
  <c r="V47" i="18"/>
  <c r="X47" i="18"/>
  <c r="T44" i="18"/>
  <c r="V44" i="18"/>
  <c r="X44" i="18"/>
  <c r="T43" i="18"/>
  <c r="V43" i="18"/>
  <c r="X43" i="18"/>
  <c r="T40" i="18"/>
  <c r="V40" i="18"/>
  <c r="X40" i="18"/>
  <c r="T39" i="18"/>
  <c r="V39" i="18"/>
  <c r="X39" i="18"/>
  <c r="T38" i="18"/>
  <c r="V38" i="18"/>
  <c r="X38" i="18"/>
  <c r="T37" i="18"/>
  <c r="V37" i="18"/>
  <c r="X37" i="18"/>
  <c r="T36" i="18"/>
  <c r="V36" i="18"/>
  <c r="X36" i="18"/>
  <c r="T35" i="18"/>
  <c r="V35" i="18"/>
  <c r="X35" i="18"/>
  <c r="T34" i="18"/>
  <c r="V34" i="18"/>
  <c r="X34" i="18"/>
  <c r="V31" i="18"/>
  <c r="X31" i="18"/>
  <c r="X30" i="18"/>
  <c r="T27" i="18"/>
  <c r="V27" i="18"/>
  <c r="X27" i="18"/>
  <c r="T25" i="18"/>
  <c r="V25" i="18"/>
  <c r="X25" i="18"/>
  <c r="T24" i="18"/>
  <c r="V24" i="18"/>
  <c r="X24" i="18"/>
  <c r="T23" i="18"/>
  <c r="V23" i="18"/>
  <c r="X23" i="18"/>
  <c r="T22" i="18"/>
  <c r="V22" i="18"/>
  <c r="X22" i="18"/>
  <c r="T21" i="18"/>
  <c r="V21" i="18"/>
  <c r="X21" i="18"/>
  <c r="T18" i="18"/>
  <c r="V18" i="18"/>
  <c r="X18" i="18"/>
  <c r="T17" i="18"/>
  <c r="V17" i="18"/>
  <c r="X17" i="18"/>
  <c r="T16" i="18"/>
  <c r="V16" i="18"/>
  <c r="X16" i="18"/>
  <c r="T15" i="18"/>
  <c r="V15" i="18"/>
  <c r="X15" i="18"/>
  <c r="T14" i="18"/>
  <c r="V14" i="18"/>
  <c r="X14" i="18"/>
  <c r="T13" i="18"/>
  <c r="V13" i="18"/>
  <c r="X13" i="18"/>
  <c r="T10" i="18"/>
  <c r="V10" i="18"/>
  <c r="X10" i="18"/>
  <c r="T9" i="18"/>
  <c r="V9" i="18"/>
  <c r="X9" i="18"/>
  <c r="T8" i="18"/>
  <c r="V8" i="18"/>
  <c r="X8" i="18"/>
  <c r="V7" i="18"/>
  <c r="X7" i="18"/>
  <c r="F11" i="14"/>
  <c r="B41" i="13"/>
  <c r="F11" i="12"/>
  <c r="Q9" i="46"/>
  <c r="Q8" i="46"/>
  <c r="R8" i="46" s="1"/>
  <c r="R7" i="46"/>
  <c r="B16" i="21"/>
  <c r="S8" i="19"/>
  <c r="U8" i="19" s="1"/>
  <c r="W8" i="19" s="1"/>
  <c r="H16" i="21" s="1"/>
  <c r="S9" i="19"/>
  <c r="U9" i="19" s="1"/>
  <c r="W9" i="19" s="1"/>
  <c r="S10" i="19"/>
  <c r="U10" i="19" s="1"/>
  <c r="W10" i="19" s="1"/>
  <c r="D16" i="21"/>
  <c r="Q47" i="46"/>
  <c r="S42" i="19"/>
  <c r="U42" i="19" s="1"/>
  <c r="W42" i="19" s="1"/>
  <c r="S43" i="19"/>
  <c r="U43" i="19" s="1"/>
  <c r="W43" i="19" s="1"/>
  <c r="F26" i="8"/>
  <c r="B26" i="8"/>
  <c r="I23" i="8"/>
  <c r="C26" i="8"/>
  <c r="G26" i="8"/>
  <c r="I19" i="8"/>
  <c r="E19" i="8"/>
  <c r="I21" i="8"/>
  <c r="E21" i="8"/>
  <c r="E23" i="8"/>
  <c r="I12" i="8"/>
  <c r="E12" i="8"/>
  <c r="I15" i="8"/>
  <c r="E15" i="8"/>
  <c r="I17" i="8"/>
  <c r="E17" i="8"/>
  <c r="I8" i="8"/>
  <c r="E8" i="8"/>
  <c r="D26" i="8"/>
  <c r="E10" i="8"/>
  <c r="G11" i="14"/>
  <c r="D11" i="14"/>
  <c r="H11" i="14"/>
  <c r="I8" i="14"/>
  <c r="I11" i="14" s="1"/>
  <c r="F36" i="5"/>
  <c r="B36" i="5"/>
  <c r="C36" i="5"/>
  <c r="G36" i="5"/>
  <c r="I8" i="5"/>
  <c r="E8" i="5"/>
  <c r="E33" i="5"/>
  <c r="I12" i="5"/>
  <c r="I14" i="5"/>
  <c r="I16" i="5"/>
  <c r="I19" i="5"/>
  <c r="I21" i="5"/>
  <c r="I25" i="5"/>
  <c r="I27" i="5"/>
  <c r="I29" i="5"/>
  <c r="I31" i="5"/>
  <c r="I33" i="5"/>
  <c r="E31" i="5"/>
  <c r="E29" i="5"/>
  <c r="E27" i="5"/>
  <c r="E25" i="5"/>
  <c r="E21" i="5"/>
  <c r="E19" i="5"/>
  <c r="E16" i="5"/>
  <c r="E14" i="5"/>
  <c r="E12" i="5"/>
  <c r="E10" i="5"/>
  <c r="I10" i="5"/>
  <c r="H36" i="5"/>
  <c r="I23" i="5"/>
  <c r="D36" i="5"/>
  <c r="E23" i="5"/>
  <c r="Q25" i="46"/>
  <c r="Q24" i="46"/>
  <c r="R24" i="46" s="1"/>
  <c r="Q23" i="46"/>
  <c r="R23" i="46" s="1"/>
  <c r="Q22" i="46"/>
  <c r="R22" i="46" s="1"/>
  <c r="Q21" i="46"/>
  <c r="R21" i="46" s="1"/>
  <c r="Q20" i="46"/>
  <c r="R20" i="46" s="1"/>
  <c r="S21" i="19"/>
  <c r="U21" i="19" s="1"/>
  <c r="W21" i="19" s="1"/>
  <c r="S22" i="19"/>
  <c r="U22" i="19" s="1"/>
  <c r="W22" i="19" s="1"/>
  <c r="S23" i="19"/>
  <c r="U23" i="19" s="1"/>
  <c r="W23" i="19" s="1"/>
  <c r="S24" i="19"/>
  <c r="U24" i="19" s="1"/>
  <c r="W24" i="19" s="1"/>
  <c r="S25" i="19"/>
  <c r="U25" i="19" s="1"/>
  <c r="W25" i="19" s="1"/>
  <c r="S26" i="19"/>
  <c r="U26" i="19" s="1"/>
  <c r="W26" i="19" s="1"/>
  <c r="Q54" i="46"/>
  <c r="C16" i="27" s="1"/>
  <c r="Q53" i="46"/>
  <c r="C14" i="27" s="1"/>
  <c r="Q52" i="46"/>
  <c r="C12" i="27" s="1"/>
  <c r="Q51" i="46"/>
  <c r="C10" i="27" s="1"/>
  <c r="Q50" i="46"/>
  <c r="S46" i="19"/>
  <c r="U46" i="19" s="1"/>
  <c r="W46" i="19" s="1"/>
  <c r="S47" i="19"/>
  <c r="U47" i="19" s="1"/>
  <c r="W47" i="19" s="1"/>
  <c r="S48" i="19"/>
  <c r="U48" i="19" s="1"/>
  <c r="W48" i="19" s="1"/>
  <c r="S49" i="19"/>
  <c r="U49" i="19" s="1"/>
  <c r="W49" i="19" s="1"/>
  <c r="S50" i="19"/>
  <c r="U50" i="19" s="1"/>
  <c r="W50" i="19" s="1"/>
  <c r="K45" i="46"/>
  <c r="W17" i="46"/>
  <c r="Q17" i="46"/>
  <c r="S17" i="46"/>
  <c r="U17" i="46"/>
  <c r="U55" i="46"/>
  <c r="C11" i="46"/>
  <c r="D11" i="46"/>
  <c r="E11" i="46"/>
  <c r="F11" i="46"/>
  <c r="G11" i="46"/>
  <c r="N12" i="46"/>
  <c r="N13" i="46"/>
  <c r="N14" i="46"/>
  <c r="N15" i="46"/>
  <c r="N16" i="46"/>
  <c r="N17" i="46"/>
  <c r="M11" i="46"/>
  <c r="L11" i="46"/>
  <c r="K11" i="46"/>
  <c r="J11" i="46"/>
  <c r="I11" i="46"/>
  <c r="H11" i="46"/>
  <c r="Q80" i="46"/>
  <c r="R80" i="46" s="1"/>
  <c r="S80" i="46"/>
  <c r="B62" i="46"/>
  <c r="C62" i="46"/>
  <c r="D62" i="46"/>
  <c r="E6" i="46"/>
  <c r="F6" i="46"/>
  <c r="G6" i="46"/>
  <c r="B6" i="46"/>
  <c r="C6" i="46"/>
  <c r="D6" i="46"/>
  <c r="H6" i="46"/>
  <c r="I6" i="46"/>
  <c r="J6" i="46"/>
  <c r="S20" i="46"/>
  <c r="S21" i="46"/>
  <c r="S22" i="46"/>
  <c r="S23" i="46"/>
  <c r="S24" i="46"/>
  <c r="S25" i="46"/>
  <c r="S7" i="46"/>
  <c r="S8" i="46"/>
  <c r="S9" i="46"/>
  <c r="S12" i="46"/>
  <c r="Q12" i="46"/>
  <c r="S13" i="46"/>
  <c r="Q13" i="46"/>
  <c r="R13" i="46" s="1"/>
  <c r="S14" i="46"/>
  <c r="Q14" i="46"/>
  <c r="R14" i="46" s="1"/>
  <c r="S15" i="46"/>
  <c r="Q15" i="46"/>
  <c r="R15" i="46" s="1"/>
  <c r="S16" i="46"/>
  <c r="Q16" i="46"/>
  <c r="S31" i="46"/>
  <c r="Q31" i="46"/>
  <c r="S32" i="46"/>
  <c r="R32" i="46"/>
  <c r="E36" i="46"/>
  <c r="F36" i="46"/>
  <c r="G36" i="46"/>
  <c r="B36" i="46"/>
  <c r="C36" i="46"/>
  <c r="D36" i="46"/>
  <c r="S37" i="46"/>
  <c r="Q37" i="46"/>
  <c r="S38" i="46"/>
  <c r="Q38" i="46"/>
  <c r="S39" i="46"/>
  <c r="Q39" i="46"/>
  <c r="S40" i="46"/>
  <c r="Q40" i="46"/>
  <c r="S41" i="46"/>
  <c r="Q41" i="46"/>
  <c r="S42" i="46"/>
  <c r="Q42" i="46"/>
  <c r="S43" i="46"/>
  <c r="Q43" i="46"/>
  <c r="E45" i="46"/>
  <c r="F45" i="46"/>
  <c r="G45" i="46"/>
  <c r="S46" i="46"/>
  <c r="S47" i="46"/>
  <c r="E49" i="46"/>
  <c r="F49" i="46"/>
  <c r="B49" i="46"/>
  <c r="C49" i="46"/>
  <c r="D49" i="46"/>
  <c r="S50" i="46"/>
  <c r="S51" i="46"/>
  <c r="S52" i="46"/>
  <c r="S53" i="46"/>
  <c r="S54" i="46"/>
  <c r="E56" i="46"/>
  <c r="F56" i="46"/>
  <c r="G56" i="46"/>
  <c r="B56" i="46"/>
  <c r="C56" i="46"/>
  <c r="D56" i="46"/>
  <c r="S57" i="46"/>
  <c r="Q57" i="46"/>
  <c r="S58" i="46"/>
  <c r="Q58" i="46"/>
  <c r="R58" i="46" s="1"/>
  <c r="S59" i="46"/>
  <c r="Q59" i="46"/>
  <c r="S60" i="46"/>
  <c r="Q60" i="46"/>
  <c r="C14" i="28" s="1"/>
  <c r="E62" i="46"/>
  <c r="F62" i="46"/>
  <c r="G62" i="46"/>
  <c r="S63" i="46"/>
  <c r="Q63" i="46"/>
  <c r="S64" i="46"/>
  <c r="Q64" i="46"/>
  <c r="S65" i="46"/>
  <c r="Q65" i="46"/>
  <c r="S66" i="46"/>
  <c r="Q66" i="46"/>
  <c r="R66" i="46" s="1"/>
  <c r="Q67" i="46"/>
  <c r="S67" i="46"/>
  <c r="Q68" i="46"/>
  <c r="R68" i="46" s="1"/>
  <c r="S68" i="46"/>
  <c r="E70" i="46"/>
  <c r="F70" i="46"/>
  <c r="G70" i="46"/>
  <c r="B70" i="46"/>
  <c r="C70" i="46"/>
  <c r="D70" i="46"/>
  <c r="S71" i="46"/>
  <c r="Q71" i="46"/>
  <c r="R71" i="46" s="1"/>
  <c r="S72" i="46"/>
  <c r="Q72" i="46"/>
  <c r="S74" i="46"/>
  <c r="Q74" i="46"/>
  <c r="Q75" i="46"/>
  <c r="S76" i="46"/>
  <c r="Q76" i="46"/>
  <c r="R76" i="46" s="1"/>
  <c r="S77" i="46"/>
  <c r="Q77" i="46"/>
  <c r="R77" i="46" s="1"/>
  <c r="S78" i="46"/>
  <c r="Q78" i="46"/>
  <c r="R78" i="46" s="1"/>
  <c r="S79" i="46"/>
  <c r="Q79" i="46"/>
  <c r="R79" i="46" s="1"/>
  <c r="S81" i="46"/>
  <c r="Q81" i="46"/>
  <c r="R81" i="46" s="1"/>
  <c r="S83" i="46"/>
  <c r="Q83" i="46"/>
  <c r="R83" i="46" s="1"/>
  <c r="S84" i="46"/>
  <c r="Q84" i="46"/>
  <c r="R84" i="46" s="1"/>
  <c r="S85" i="46"/>
  <c r="Q85" i="46"/>
  <c r="R85" i="46" s="1"/>
  <c r="S86" i="46"/>
  <c r="Q86" i="46"/>
  <c r="R86" i="46" s="1"/>
  <c r="N57" i="46"/>
  <c r="N58" i="46"/>
  <c r="N59" i="46"/>
  <c r="N60" i="46"/>
  <c r="M56" i="46"/>
  <c r="L56" i="46"/>
  <c r="K56" i="46"/>
  <c r="J56" i="46"/>
  <c r="I56" i="46"/>
  <c r="H56" i="46"/>
  <c r="U74" i="46"/>
  <c r="W74" i="46"/>
  <c r="N86" i="46"/>
  <c r="N75" i="46"/>
  <c r="N76" i="46"/>
  <c r="N77" i="46"/>
  <c r="N78" i="46"/>
  <c r="N79" i="46"/>
  <c r="N80" i="46"/>
  <c r="N81" i="46"/>
  <c r="N83" i="46"/>
  <c r="N84" i="46"/>
  <c r="N85" i="46"/>
  <c r="H36" i="46"/>
  <c r="H45" i="46"/>
  <c r="H49" i="46"/>
  <c r="H62" i="46"/>
  <c r="H70" i="46"/>
  <c r="I36" i="46"/>
  <c r="I45" i="46"/>
  <c r="I49" i="46"/>
  <c r="I62" i="46"/>
  <c r="I70" i="46"/>
  <c r="J36" i="46"/>
  <c r="J45" i="46"/>
  <c r="J49" i="46"/>
  <c r="J62" i="46"/>
  <c r="J70" i="46"/>
  <c r="K6" i="46"/>
  <c r="W6" i="46" s="1"/>
  <c r="K36" i="46"/>
  <c r="K49" i="46"/>
  <c r="K62" i="46"/>
  <c r="K70" i="46"/>
  <c r="L6" i="46"/>
  <c r="L36" i="46"/>
  <c r="L45" i="46"/>
  <c r="L49" i="46"/>
  <c r="L62" i="46"/>
  <c r="L70" i="46"/>
  <c r="W70" i="46" s="1"/>
  <c r="M6" i="46"/>
  <c r="M36" i="46"/>
  <c r="M45" i="46"/>
  <c r="M49" i="46"/>
  <c r="M62" i="46"/>
  <c r="M70" i="46"/>
  <c r="N7" i="46"/>
  <c r="N8" i="46"/>
  <c r="N9" i="46"/>
  <c r="N20" i="46"/>
  <c r="N21" i="46"/>
  <c r="N22" i="46"/>
  <c r="N23" i="46"/>
  <c r="N24" i="46"/>
  <c r="N25" i="46"/>
  <c r="N19" i="46" s="1"/>
  <c r="N31" i="46"/>
  <c r="N30" i="46" s="1"/>
  <c r="N37" i="46"/>
  <c r="N38" i="46"/>
  <c r="N40" i="46"/>
  <c r="N41" i="46"/>
  <c r="N42" i="46"/>
  <c r="N43" i="46"/>
  <c r="N39" i="46"/>
  <c r="N47" i="46"/>
  <c r="N50" i="46"/>
  <c r="N51" i="46"/>
  <c r="N52" i="46"/>
  <c r="N53" i="46"/>
  <c r="N54" i="46"/>
  <c r="N63" i="46"/>
  <c r="N66" i="46"/>
  <c r="N67" i="46"/>
  <c r="N64" i="46"/>
  <c r="N65" i="46"/>
  <c r="N68" i="46"/>
  <c r="N72" i="46"/>
  <c r="N71" i="46"/>
  <c r="U72" i="46"/>
  <c r="W72" i="46"/>
  <c r="U71" i="46"/>
  <c r="W71" i="46"/>
  <c r="U68" i="46"/>
  <c r="W68" i="46"/>
  <c r="U67" i="46"/>
  <c r="W67" i="46"/>
  <c r="U66" i="46"/>
  <c r="W66" i="46"/>
  <c r="U65" i="46"/>
  <c r="W65" i="46"/>
  <c r="U64" i="46"/>
  <c r="W64" i="46"/>
  <c r="U63" i="46"/>
  <c r="W63" i="46"/>
  <c r="U86" i="46"/>
  <c r="W85" i="46"/>
  <c r="U84" i="46"/>
  <c r="W84" i="46"/>
  <c r="U83" i="46"/>
  <c r="W83" i="46"/>
  <c r="U81" i="46"/>
  <c r="W81" i="46"/>
  <c r="U80" i="46"/>
  <c r="W80" i="46"/>
  <c r="U79" i="46"/>
  <c r="W79" i="46"/>
  <c r="U78" i="46"/>
  <c r="W78" i="46"/>
  <c r="U77" i="46"/>
  <c r="W77" i="46"/>
  <c r="U76" i="46"/>
  <c r="W76" i="46"/>
  <c r="U75" i="46"/>
  <c r="W75" i="46"/>
  <c r="U60" i="46"/>
  <c r="W60" i="46"/>
  <c r="U59" i="46"/>
  <c r="W59" i="46"/>
  <c r="U58" i="46"/>
  <c r="W58" i="46"/>
  <c r="U57" i="46"/>
  <c r="W57" i="46"/>
  <c r="U54" i="46"/>
  <c r="W54" i="46"/>
  <c r="U53" i="46"/>
  <c r="W53" i="46"/>
  <c r="U52" i="46"/>
  <c r="E12" i="27" s="1"/>
  <c r="W52" i="46"/>
  <c r="U51" i="46"/>
  <c r="W51" i="46"/>
  <c r="U50" i="46"/>
  <c r="W50" i="46"/>
  <c r="U47" i="46"/>
  <c r="W47" i="46"/>
  <c r="U46" i="46"/>
  <c r="W46" i="46"/>
  <c r="U43" i="46"/>
  <c r="W43" i="46"/>
  <c r="U42" i="46"/>
  <c r="W42" i="46"/>
  <c r="U41" i="46"/>
  <c r="W41" i="46"/>
  <c r="U40" i="46"/>
  <c r="W40" i="46"/>
  <c r="U39" i="46"/>
  <c r="W39" i="46"/>
  <c r="U38" i="46"/>
  <c r="W38" i="46"/>
  <c r="U37" i="46"/>
  <c r="W37" i="46"/>
  <c r="U32" i="46"/>
  <c r="W32" i="46"/>
  <c r="U31" i="46"/>
  <c r="W31" i="46"/>
  <c r="U25" i="46"/>
  <c r="W25" i="46"/>
  <c r="U24" i="46"/>
  <c r="W24" i="46"/>
  <c r="U23" i="46"/>
  <c r="W23" i="46"/>
  <c r="U22" i="46"/>
  <c r="W22" i="46"/>
  <c r="U21" i="46"/>
  <c r="W21" i="46"/>
  <c r="U20" i="46"/>
  <c r="W20" i="46"/>
  <c r="U16" i="46"/>
  <c r="W16" i="46"/>
  <c r="U15" i="46"/>
  <c r="W15" i="46"/>
  <c r="U14" i="46"/>
  <c r="W14" i="46"/>
  <c r="U13" i="46"/>
  <c r="W13" i="46"/>
  <c r="U12" i="46"/>
  <c r="W12" i="46"/>
  <c r="U9" i="46"/>
  <c r="W9" i="46"/>
  <c r="U8" i="46"/>
  <c r="W8" i="46"/>
  <c r="U7" i="46"/>
  <c r="W7" i="46"/>
  <c r="S59" i="19"/>
  <c r="U59" i="19" s="1"/>
  <c r="W59" i="19" s="1"/>
  <c r="S60" i="19"/>
  <c r="U60" i="19" s="1"/>
  <c r="W60" i="19" s="1"/>
  <c r="S61" i="19"/>
  <c r="S62" i="19"/>
  <c r="U62" i="19" s="1"/>
  <c r="W62" i="19" s="1"/>
  <c r="S63" i="19"/>
  <c r="U63" i="19" s="1"/>
  <c r="W63" i="19" s="1"/>
  <c r="S64" i="19"/>
  <c r="U64" i="19" s="1"/>
  <c r="W64" i="19" s="1"/>
  <c r="C15" i="15"/>
  <c r="G15" i="15"/>
  <c r="I12" i="15"/>
  <c r="E12" i="15"/>
  <c r="E15" i="15" s="1"/>
  <c r="I8" i="15"/>
  <c r="I10" i="15"/>
  <c r="H15" i="15"/>
  <c r="D15" i="15"/>
  <c r="C11" i="12"/>
  <c r="G11" i="12"/>
  <c r="D11" i="12"/>
  <c r="E8" i="12"/>
  <c r="E11" i="12" s="1"/>
  <c r="F17" i="11"/>
  <c r="B17" i="11"/>
  <c r="C17" i="11"/>
  <c r="G17" i="11"/>
  <c r="I10" i="11"/>
  <c r="I12" i="11"/>
  <c r="I14" i="11"/>
  <c r="D17" i="11"/>
  <c r="E8" i="11"/>
  <c r="E10" i="11"/>
  <c r="E12" i="11"/>
  <c r="E14" i="11"/>
  <c r="F26" i="3"/>
  <c r="B26" i="3"/>
  <c r="C26" i="3"/>
  <c r="I8" i="3"/>
  <c r="I10" i="3"/>
  <c r="I14" i="3"/>
  <c r="I16" i="3"/>
  <c r="I20" i="3"/>
  <c r="I22" i="3"/>
  <c r="I12" i="3"/>
  <c r="F17" i="10"/>
  <c r="B17" i="10"/>
  <c r="C17" i="10"/>
  <c r="G17" i="10"/>
  <c r="E8" i="10"/>
  <c r="I8" i="10"/>
  <c r="H17" i="10"/>
  <c r="I10" i="10"/>
  <c r="I12" i="10"/>
  <c r="I14" i="10"/>
  <c r="E10" i="10"/>
  <c r="E12" i="10"/>
  <c r="E14" i="10"/>
  <c r="D17" i="10"/>
  <c r="S53" i="19"/>
  <c r="U53" i="19" s="1"/>
  <c r="W53" i="19" s="1"/>
  <c r="S54" i="19"/>
  <c r="U54" i="19" s="1"/>
  <c r="W54" i="19" s="1"/>
  <c r="S55" i="19"/>
  <c r="U55" i="19" s="1"/>
  <c r="W55" i="19" s="1"/>
  <c r="S56" i="19"/>
  <c r="U56" i="19" s="1"/>
  <c r="W56" i="19" s="1"/>
  <c r="E12" i="2"/>
  <c r="I12" i="2"/>
  <c r="E28" i="2"/>
  <c r="I28" i="2"/>
  <c r="E30" i="2"/>
  <c r="I30" i="2"/>
  <c r="S33" i="19"/>
  <c r="U33" i="19" s="1"/>
  <c r="W33" i="19" s="1"/>
  <c r="S34" i="19"/>
  <c r="U34" i="19" s="1"/>
  <c r="W34" i="19" s="1"/>
  <c r="S35" i="19"/>
  <c r="U35" i="19" s="1"/>
  <c r="W35" i="19" s="1"/>
  <c r="S36" i="19"/>
  <c r="U36" i="19" s="1"/>
  <c r="W36" i="19" s="1"/>
  <c r="S37" i="19"/>
  <c r="U37" i="19" s="1"/>
  <c r="W37" i="19" s="1"/>
  <c r="S38" i="19"/>
  <c r="U38" i="19" s="1"/>
  <c r="W38" i="19" s="1"/>
  <c r="S39" i="19"/>
  <c r="U39" i="19" s="1"/>
  <c r="W39" i="19" s="1"/>
  <c r="B11" i="6"/>
  <c r="G11" i="6"/>
  <c r="F11" i="6"/>
  <c r="C11" i="6"/>
  <c r="D11" i="6"/>
  <c r="E8" i="6"/>
  <c r="E11" i="6" s="1"/>
  <c r="I8" i="6"/>
  <c r="I11" i="6" s="1"/>
  <c r="H11" i="6"/>
  <c r="S67" i="19"/>
  <c r="U67" i="19" s="1"/>
  <c r="W67" i="19" s="1"/>
  <c r="S68" i="19"/>
  <c r="U68" i="19" s="1"/>
  <c r="W68" i="19" s="1"/>
  <c r="G41" i="13"/>
  <c r="C41" i="13"/>
  <c r="I8" i="13"/>
  <c r="I10" i="13"/>
  <c r="I12" i="13"/>
  <c r="I14" i="13"/>
  <c r="I16" i="13"/>
  <c r="I18" i="13"/>
  <c r="I20" i="13"/>
  <c r="I22" i="13"/>
  <c r="I30" i="13"/>
  <c r="I32" i="13"/>
  <c r="I34" i="13"/>
  <c r="E8" i="13"/>
  <c r="E10" i="13"/>
  <c r="E12" i="13"/>
  <c r="E14" i="13"/>
  <c r="E16" i="13"/>
  <c r="E18" i="13"/>
  <c r="E20" i="13"/>
  <c r="E22" i="13"/>
  <c r="E30" i="13"/>
  <c r="E32" i="13"/>
  <c r="E34" i="13"/>
  <c r="D41" i="13"/>
  <c r="G11" i="16"/>
  <c r="C11" i="16"/>
  <c r="I8" i="16"/>
  <c r="I11" i="16" s="1"/>
  <c r="H11" i="16"/>
  <c r="E8" i="16"/>
  <c r="E11" i="16" s="1"/>
  <c r="D11" i="16"/>
  <c r="E8" i="9"/>
  <c r="E39" i="9" s="1"/>
  <c r="C39" i="9"/>
  <c r="G39" i="9"/>
  <c r="F39" i="9"/>
  <c r="B39" i="9"/>
  <c r="I22" i="9"/>
  <c r="I8" i="9"/>
  <c r="I10" i="9"/>
  <c r="I12" i="9"/>
  <c r="I18" i="9"/>
  <c r="D39" i="9"/>
  <c r="I14" i="9"/>
  <c r="O59" i="19"/>
  <c r="O61" i="19"/>
  <c r="O62" i="19"/>
  <c r="O63" i="19"/>
  <c r="O64" i="19"/>
  <c r="O53" i="19"/>
  <c r="O54" i="19"/>
  <c r="O55" i="19"/>
  <c r="O56" i="19"/>
  <c r="O33" i="19"/>
  <c r="O34" i="19"/>
  <c r="O35" i="19"/>
  <c r="O37" i="19"/>
  <c r="O39" i="19"/>
  <c r="O21" i="19"/>
  <c r="O23" i="19"/>
  <c r="O24" i="19"/>
  <c r="O25" i="19"/>
  <c r="O26" i="19"/>
  <c r="O8" i="19"/>
  <c r="O10" i="19"/>
  <c r="O29" i="19"/>
  <c r="O30" i="19"/>
  <c r="O42" i="19"/>
  <c r="O43" i="19"/>
  <c r="O47" i="19"/>
  <c r="O48" i="19"/>
  <c r="O49" i="19"/>
  <c r="O50" i="19"/>
  <c r="O67" i="19"/>
  <c r="O68" i="19"/>
  <c r="O71" i="19"/>
  <c r="O72" i="19"/>
  <c r="O73" i="19"/>
  <c r="O74" i="19"/>
  <c r="O75" i="19"/>
  <c r="O76" i="19"/>
  <c r="O77" i="19"/>
  <c r="O79" i="19"/>
  <c r="O81" i="19"/>
  <c r="O82" i="19"/>
  <c r="X63" i="19"/>
  <c r="X18" i="19"/>
  <c r="S18" i="19"/>
  <c r="U18" i="19" s="1"/>
  <c r="W18" i="19" s="1"/>
  <c r="S71" i="19"/>
  <c r="U71" i="19" s="1"/>
  <c r="W71" i="19" s="1"/>
  <c r="S72" i="19"/>
  <c r="U72" i="19" s="1"/>
  <c r="W72" i="19" s="1"/>
  <c r="S73" i="19"/>
  <c r="U73" i="19" s="1"/>
  <c r="W73" i="19" s="1"/>
  <c r="S74" i="19"/>
  <c r="U74" i="19" s="1"/>
  <c r="W74" i="19" s="1"/>
  <c r="S75" i="19"/>
  <c r="U75" i="19" s="1"/>
  <c r="W75" i="19" s="1"/>
  <c r="S76" i="19"/>
  <c r="U76" i="19" s="1"/>
  <c r="W76" i="19" s="1"/>
  <c r="S77" i="19"/>
  <c r="U77" i="19" s="1"/>
  <c r="W77" i="19" s="1"/>
  <c r="S78" i="19"/>
  <c r="U78" i="19" s="1"/>
  <c r="W78" i="19" s="1"/>
  <c r="S79" i="19"/>
  <c r="U79" i="19" s="1"/>
  <c r="W79" i="19" s="1"/>
  <c r="S81" i="19"/>
  <c r="U81" i="19" s="1"/>
  <c r="W81" i="19" s="1"/>
  <c r="S82" i="19"/>
  <c r="U82" i="19" s="1"/>
  <c r="W82" i="19" s="1"/>
  <c r="S13" i="19"/>
  <c r="U13" i="19" s="1"/>
  <c r="W13" i="19" s="1"/>
  <c r="S14" i="19"/>
  <c r="U14" i="19" s="1"/>
  <c r="W14" i="19" s="1"/>
  <c r="S15" i="19"/>
  <c r="U15" i="19" s="1"/>
  <c r="W15" i="19" s="1"/>
  <c r="S16" i="19"/>
  <c r="U16" i="19" s="1"/>
  <c r="W16" i="19" s="1"/>
  <c r="S17" i="19"/>
  <c r="U17" i="19" s="1"/>
  <c r="W17" i="19" s="1"/>
  <c r="S29" i="19"/>
  <c r="U29" i="19" s="1"/>
  <c r="W29" i="19" s="1"/>
  <c r="S30" i="19"/>
  <c r="U30" i="19" s="1"/>
  <c r="W30" i="19" s="1"/>
  <c r="U61" i="19"/>
  <c r="W61" i="19" s="1"/>
  <c r="X70" i="19"/>
  <c r="X8" i="19"/>
  <c r="X9" i="19"/>
  <c r="X10" i="19"/>
  <c r="X13" i="19"/>
  <c r="X14" i="19"/>
  <c r="X15" i="19"/>
  <c r="X16" i="19"/>
  <c r="X17" i="19"/>
  <c r="X21" i="19"/>
  <c r="X22" i="19"/>
  <c r="X23" i="19"/>
  <c r="X24" i="19"/>
  <c r="X25" i="19"/>
  <c r="X26" i="19"/>
  <c r="X29" i="19"/>
  <c r="X30" i="19"/>
  <c r="X33" i="19"/>
  <c r="X34" i="19"/>
  <c r="X35" i="19"/>
  <c r="X36" i="19"/>
  <c r="X37" i="19"/>
  <c r="X38" i="19"/>
  <c r="X39" i="19"/>
  <c r="X42" i="19"/>
  <c r="D13" i="26" s="1"/>
  <c r="X43" i="19"/>
  <c r="X46" i="19"/>
  <c r="D19" i="27" s="1"/>
  <c r="X47" i="19"/>
  <c r="X48" i="19"/>
  <c r="X49" i="19"/>
  <c r="X50" i="19"/>
  <c r="X53" i="19"/>
  <c r="X54" i="19"/>
  <c r="X55" i="19"/>
  <c r="X56" i="19"/>
  <c r="D18" i="28" s="1"/>
  <c r="X71" i="19"/>
  <c r="X72" i="19"/>
  <c r="X73" i="19"/>
  <c r="X74" i="19"/>
  <c r="X75" i="19"/>
  <c r="X76" i="19"/>
  <c r="X77" i="19"/>
  <c r="X78" i="19"/>
  <c r="X79" i="19"/>
  <c r="X81" i="19"/>
  <c r="X82" i="19"/>
  <c r="X59" i="19"/>
  <c r="X60" i="19"/>
  <c r="X61" i="19"/>
  <c r="X64" i="19"/>
  <c r="X67" i="19"/>
  <c r="X68" i="19"/>
  <c r="I29" i="7"/>
  <c r="E29" i="7"/>
  <c r="I8" i="7"/>
  <c r="I10" i="7"/>
  <c r="I12" i="7"/>
  <c r="I15" i="7"/>
  <c r="I17" i="7"/>
  <c r="I19" i="7"/>
  <c r="I21" i="7"/>
  <c r="I23" i="7"/>
  <c r="I25" i="7"/>
  <c r="I27" i="7"/>
  <c r="F32" i="7"/>
  <c r="G32" i="7"/>
  <c r="B32" i="7"/>
  <c r="E8" i="7"/>
  <c r="E10" i="7"/>
  <c r="E12" i="7"/>
  <c r="E15" i="7"/>
  <c r="E17" i="7"/>
  <c r="E19" i="7"/>
  <c r="E21" i="7"/>
  <c r="E23" i="7"/>
  <c r="E25" i="7"/>
  <c r="E27" i="7"/>
  <c r="D32" i="7"/>
  <c r="C32" i="7"/>
  <c r="D37" i="31"/>
  <c r="H21" i="22"/>
  <c r="D21" i="22"/>
  <c r="D18" i="24"/>
  <c r="C11" i="14"/>
  <c r="E8" i="14"/>
  <c r="E11" i="14" s="1"/>
  <c r="F15" i="15"/>
  <c r="B15" i="15"/>
  <c r="B11" i="12"/>
  <c r="B11" i="14"/>
  <c r="B11" i="16"/>
  <c r="U49" i="46" l="1"/>
  <c r="T80" i="46"/>
  <c r="T86" i="46"/>
  <c r="T84" i="46"/>
  <c r="T81" i="46"/>
  <c r="T78" i="46"/>
  <c r="V78" i="46" s="1"/>
  <c r="X78" i="46" s="1"/>
  <c r="T76" i="46"/>
  <c r="S56" i="46"/>
  <c r="T85" i="46"/>
  <c r="V85" i="46" s="1"/>
  <c r="T83" i="46"/>
  <c r="V83" i="46" s="1"/>
  <c r="X83" i="46" s="1"/>
  <c r="T79" i="46"/>
  <c r="T77" i="46"/>
  <c r="V77" i="46" s="1"/>
  <c r="X77" i="46" s="1"/>
  <c r="T58" i="46"/>
  <c r="R75" i="46"/>
  <c r="T75" i="46" s="1"/>
  <c r="V75" i="46" s="1"/>
  <c r="X75" i="46" s="1"/>
  <c r="C8" i="55"/>
  <c r="G8" i="55"/>
  <c r="B5" i="31"/>
  <c r="F5" i="31" s="1"/>
  <c r="B5" i="55"/>
  <c r="F5" i="55" s="1"/>
  <c r="C5" i="31"/>
  <c r="G5" i="31" s="1"/>
  <c r="C5" i="55"/>
  <c r="G5" i="55" s="1"/>
  <c r="T13" i="46"/>
  <c r="S11" i="46"/>
  <c r="T68" i="46"/>
  <c r="V68" i="46" s="1"/>
  <c r="X68" i="46" s="1"/>
  <c r="R52" i="46"/>
  <c r="T52" i="46" s="1"/>
  <c r="V52" i="46" s="1"/>
  <c r="X52" i="46" s="1"/>
  <c r="G12" i="27" s="1"/>
  <c r="U11" i="46"/>
  <c r="G5" i="3"/>
  <c r="Y64" i="19"/>
  <c r="V79" i="46"/>
  <c r="X79" i="46" s="1"/>
  <c r="V58" i="46"/>
  <c r="X58" i="46" s="1"/>
  <c r="S30" i="46"/>
  <c r="U45" i="46"/>
  <c r="U36" i="46"/>
  <c r="U62" i="46"/>
  <c r="U30" i="46"/>
  <c r="U56" i="46"/>
  <c r="T71" i="46"/>
  <c r="V71" i="46" s="1"/>
  <c r="X71" i="46" s="1"/>
  <c r="R54" i="46"/>
  <c r="T54" i="46" s="1"/>
  <c r="V54" i="46" s="1"/>
  <c r="X54" i="46" s="1"/>
  <c r="G16" i="27" s="1"/>
  <c r="S49" i="18"/>
  <c r="U49" i="18" s="1"/>
  <c r="W49" i="18" s="1"/>
  <c r="Y49" i="18" s="1"/>
  <c r="F12" i="27" s="1"/>
  <c r="V86" i="46"/>
  <c r="X86" i="46" s="1"/>
  <c r="V84" i="46"/>
  <c r="X84" i="46" s="1"/>
  <c r="V81" i="46"/>
  <c r="X81" i="46" s="1"/>
  <c r="V80" i="46"/>
  <c r="X80" i="46" s="1"/>
  <c r="W45" i="46"/>
  <c r="X33" i="18"/>
  <c r="F5" i="24"/>
  <c r="U44" i="18"/>
  <c r="W44" i="18" s="1"/>
  <c r="Y44" i="18" s="1"/>
  <c r="U10" i="18"/>
  <c r="W10" i="18" s="1"/>
  <c r="Y10" i="18" s="1"/>
  <c r="V46" i="18"/>
  <c r="E16" i="27"/>
  <c r="Q11" i="46"/>
  <c r="R11" i="46" s="1"/>
  <c r="T67" i="18"/>
  <c r="O46" i="18"/>
  <c r="X46" i="18"/>
  <c r="S51" i="18"/>
  <c r="U51" i="18" s="1"/>
  <c r="W51" i="18" s="1"/>
  <c r="Y51" i="18" s="1"/>
  <c r="F16" i="27" s="1"/>
  <c r="X42" i="18"/>
  <c r="V33" i="18"/>
  <c r="T33" i="18"/>
  <c r="T29" i="18"/>
  <c r="X29" i="18"/>
  <c r="V20" i="18"/>
  <c r="U14" i="18"/>
  <c r="U18" i="18"/>
  <c r="W18" i="18" s="1"/>
  <c r="Y18" i="18" s="1"/>
  <c r="U8" i="18"/>
  <c r="W8" i="18" s="1"/>
  <c r="Y8" i="18" s="1"/>
  <c r="G10" i="26"/>
  <c r="C10" i="26"/>
  <c r="E10" i="26" s="1"/>
  <c r="E10" i="27"/>
  <c r="V76" i="46"/>
  <c r="X76" i="46" s="1"/>
  <c r="T20" i="18"/>
  <c r="T42" i="18"/>
  <c r="G5" i="24"/>
  <c r="Y75" i="19"/>
  <c r="Y71" i="19"/>
  <c r="X85" i="46"/>
  <c r="G8" i="31"/>
  <c r="I8" i="31" s="1"/>
  <c r="C8" i="31"/>
  <c r="E8" i="31" s="1"/>
  <c r="T66" i="46"/>
  <c r="V66" i="46" s="1"/>
  <c r="X66" i="46" s="1"/>
  <c r="T32" i="46"/>
  <c r="V32" i="46" s="1"/>
  <c r="X32" i="46" s="1"/>
  <c r="T14" i="46"/>
  <c r="V14" i="46" s="1"/>
  <c r="X14" i="46" s="1"/>
  <c r="U16" i="18"/>
  <c r="W16" i="18" s="1"/>
  <c r="Y16" i="18" s="1"/>
  <c r="O42" i="18"/>
  <c r="F5" i="3"/>
  <c r="G18" i="31"/>
  <c r="C18" i="31"/>
  <c r="E18" i="31" s="1"/>
  <c r="T46" i="18"/>
  <c r="T12" i="18"/>
  <c r="F10" i="26"/>
  <c r="B10" i="26"/>
  <c r="E14" i="27"/>
  <c r="U19" i="46"/>
  <c r="G30" i="31"/>
  <c r="I30" i="31" s="1"/>
  <c r="C30" i="31"/>
  <c r="E30" i="31" s="1"/>
  <c r="C28" i="31"/>
  <c r="E28" i="31" s="1"/>
  <c r="G28" i="31"/>
  <c r="G26" i="31"/>
  <c r="I26" i="31" s="1"/>
  <c r="C26" i="31"/>
  <c r="E26" i="31" s="1"/>
  <c r="G24" i="31"/>
  <c r="I24" i="31" s="1"/>
  <c r="C24" i="31"/>
  <c r="E24" i="31" s="1"/>
  <c r="C20" i="31"/>
  <c r="E20" i="31" s="1"/>
  <c r="G20" i="31"/>
  <c r="I20" i="31" s="1"/>
  <c r="G16" i="31"/>
  <c r="I16" i="31" s="1"/>
  <c r="C16" i="31"/>
  <c r="E16" i="31" s="1"/>
  <c r="C12" i="31"/>
  <c r="E12" i="31" s="1"/>
  <c r="G12" i="31"/>
  <c r="I12" i="31" s="1"/>
  <c r="S49" i="46"/>
  <c r="S45" i="46"/>
  <c r="R51" i="46"/>
  <c r="T51" i="46" s="1"/>
  <c r="V51" i="46" s="1"/>
  <c r="X51" i="46" s="1"/>
  <c r="G10" i="27" s="1"/>
  <c r="R53" i="46"/>
  <c r="T53" i="46" s="1"/>
  <c r="V53" i="46" s="1"/>
  <c r="X53" i="46" s="1"/>
  <c r="G14" i="27" s="1"/>
  <c r="R47" i="46"/>
  <c r="T47" i="46" s="1"/>
  <c r="V47" i="46" s="1"/>
  <c r="T8" i="46"/>
  <c r="V8" i="46" s="1"/>
  <c r="X8" i="46" s="1"/>
  <c r="S48" i="18"/>
  <c r="U48" i="18" s="1"/>
  <c r="W48" i="18" s="1"/>
  <c r="Y48" i="18" s="1"/>
  <c r="F10" i="27" s="1"/>
  <c r="S50" i="18"/>
  <c r="U50" i="18" s="1"/>
  <c r="W50" i="18" s="1"/>
  <c r="Y50" i="18" s="1"/>
  <c r="F14" i="27" s="1"/>
  <c r="Y48" i="19"/>
  <c r="H12" i="27" s="1"/>
  <c r="Y73" i="19"/>
  <c r="X28" i="19"/>
  <c r="Y79" i="19"/>
  <c r="Y53" i="19"/>
  <c r="Y30" i="19"/>
  <c r="O41" i="19"/>
  <c r="X66" i="19"/>
  <c r="X41" i="19"/>
  <c r="Y82" i="19"/>
  <c r="O28" i="19"/>
  <c r="Y50" i="19"/>
  <c r="H16" i="27" s="1"/>
  <c r="Y77" i="19"/>
  <c r="Y54" i="19"/>
  <c r="Y47" i="19"/>
  <c r="H10" i="27" s="1"/>
  <c r="Y26" i="19"/>
  <c r="Y43" i="19"/>
  <c r="Y49" i="19"/>
  <c r="H14" i="27" s="1"/>
  <c r="Y76" i="19"/>
  <c r="Y74" i="19"/>
  <c r="Y63" i="19"/>
  <c r="O45" i="19"/>
  <c r="O32" i="19"/>
  <c r="Y39" i="19"/>
  <c r="Y78" i="19"/>
  <c r="Y18" i="19"/>
  <c r="H35" i="2"/>
  <c r="X52" i="19"/>
  <c r="Y23" i="19"/>
  <c r="Y72" i="19"/>
  <c r="X32" i="19"/>
  <c r="Y17" i="19"/>
  <c r="Y14" i="19"/>
  <c r="X12" i="19"/>
  <c r="C10" i="31"/>
  <c r="G10" i="31"/>
  <c r="X67" i="18"/>
  <c r="X20" i="18"/>
  <c r="V12" i="18"/>
  <c r="U9" i="18"/>
  <c r="W9" i="18" s="1"/>
  <c r="Y9" i="18" s="1"/>
  <c r="R72" i="46"/>
  <c r="T72" i="46" s="1"/>
  <c r="V72" i="46" s="1"/>
  <c r="C10" i="30"/>
  <c r="G10" i="30"/>
  <c r="C8" i="30"/>
  <c r="E8" i="30" s="1"/>
  <c r="G8" i="30"/>
  <c r="R67" i="46"/>
  <c r="T67" i="46" s="1"/>
  <c r="V67" i="46" s="1"/>
  <c r="X67" i="46" s="1"/>
  <c r="G16" i="29"/>
  <c r="C16" i="29"/>
  <c r="E16" i="29" s="1"/>
  <c r="R64" i="46"/>
  <c r="T64" i="46" s="1"/>
  <c r="V64" i="46" s="1"/>
  <c r="X64" i="46" s="1"/>
  <c r="G10" i="29"/>
  <c r="C10" i="29"/>
  <c r="C18" i="29"/>
  <c r="E18" i="29" s="1"/>
  <c r="G18" i="29"/>
  <c r="I18" i="29" s="1"/>
  <c r="C14" i="29"/>
  <c r="E14" i="29" s="1"/>
  <c r="G14" i="29"/>
  <c r="I14" i="29" s="1"/>
  <c r="R65" i="46"/>
  <c r="T65" i="46" s="1"/>
  <c r="V65" i="46" s="1"/>
  <c r="X65" i="46" s="1"/>
  <c r="G12" i="29"/>
  <c r="C12" i="29"/>
  <c r="E12" i="29" s="1"/>
  <c r="R63" i="46"/>
  <c r="T63" i="46" s="1"/>
  <c r="V63" i="46" s="1"/>
  <c r="G8" i="29"/>
  <c r="C8" i="29"/>
  <c r="E8" i="29" s="1"/>
  <c r="R59" i="46"/>
  <c r="T59" i="46" s="1"/>
  <c r="V59" i="46" s="1"/>
  <c r="X59" i="46" s="1"/>
  <c r="G12" i="28"/>
  <c r="C12" i="28"/>
  <c r="E12" i="28" s="1"/>
  <c r="G8" i="28"/>
  <c r="I8" i="28" s="1"/>
  <c r="C8" i="28"/>
  <c r="E8" i="28" s="1"/>
  <c r="G14" i="28"/>
  <c r="I14" i="28" s="1"/>
  <c r="R57" i="46"/>
  <c r="T57" i="46" s="1"/>
  <c r="V57" i="46" s="1"/>
  <c r="X57" i="46" s="1"/>
  <c r="C10" i="28"/>
  <c r="E10" i="28" s="1"/>
  <c r="G10" i="28"/>
  <c r="I10" i="28" s="1"/>
  <c r="R60" i="46"/>
  <c r="T60" i="46" s="1"/>
  <c r="V60" i="46" s="1"/>
  <c r="X60" i="46" s="1"/>
  <c r="R50" i="46"/>
  <c r="T50" i="46" s="1"/>
  <c r="V50" i="46" s="1"/>
  <c r="X50" i="46" s="1"/>
  <c r="G8" i="27" s="1"/>
  <c r="C8" i="27"/>
  <c r="E8" i="27" s="1"/>
  <c r="G20" i="25"/>
  <c r="I20" i="25" s="1"/>
  <c r="C20" i="25"/>
  <c r="E20" i="25" s="1"/>
  <c r="C14" i="25"/>
  <c r="G14" i="25"/>
  <c r="R37" i="46"/>
  <c r="T37" i="46" s="1"/>
  <c r="V37" i="46" s="1"/>
  <c r="X37" i="46" s="1"/>
  <c r="C10" i="25"/>
  <c r="E10" i="25" s="1"/>
  <c r="G10" i="25"/>
  <c r="R42" i="46"/>
  <c r="T42" i="46" s="1"/>
  <c r="V42" i="46" s="1"/>
  <c r="X42" i="46" s="1"/>
  <c r="R39" i="46"/>
  <c r="T39" i="46" s="1"/>
  <c r="V39" i="46" s="1"/>
  <c r="X39" i="46" s="1"/>
  <c r="R43" i="46"/>
  <c r="T43" i="46" s="1"/>
  <c r="V43" i="46" s="1"/>
  <c r="X43" i="46" s="1"/>
  <c r="C22" i="25"/>
  <c r="E22" i="25" s="1"/>
  <c r="G22" i="25"/>
  <c r="R40" i="46"/>
  <c r="T40" i="46" s="1"/>
  <c r="V40" i="46" s="1"/>
  <c r="X40" i="46" s="1"/>
  <c r="G16" i="25"/>
  <c r="C16" i="25"/>
  <c r="E16" i="25" s="1"/>
  <c r="R41" i="46"/>
  <c r="T41" i="46" s="1"/>
  <c r="V41" i="46" s="1"/>
  <c r="X41" i="46" s="1"/>
  <c r="G18" i="25"/>
  <c r="C18" i="25"/>
  <c r="E18" i="25" s="1"/>
  <c r="R38" i="46"/>
  <c r="T38" i="46" s="1"/>
  <c r="V38" i="46" s="1"/>
  <c r="X38" i="46" s="1"/>
  <c r="G12" i="25"/>
  <c r="C12" i="25"/>
  <c r="E12" i="25" s="1"/>
  <c r="E10" i="24"/>
  <c r="I10" i="24"/>
  <c r="R31" i="46"/>
  <c r="T31" i="46" s="1"/>
  <c r="V31" i="46" s="1"/>
  <c r="G8" i="24"/>
  <c r="C8" i="24"/>
  <c r="C18" i="23"/>
  <c r="E18" i="23" s="1"/>
  <c r="G18" i="23"/>
  <c r="Q19" i="46"/>
  <c r="R19" i="46" s="1"/>
  <c r="R25" i="46"/>
  <c r="T25" i="46" s="1"/>
  <c r="V25" i="46" s="1"/>
  <c r="T7" i="46"/>
  <c r="V7" i="46" s="1"/>
  <c r="X7" i="46" s="1"/>
  <c r="I9" i="21" s="1"/>
  <c r="F20" i="31"/>
  <c r="F30" i="31"/>
  <c r="F22" i="31"/>
  <c r="F24" i="31"/>
  <c r="F16" i="31"/>
  <c r="F12" i="31"/>
  <c r="S78" i="18"/>
  <c r="U78" i="18" s="1"/>
  <c r="W78" i="18" s="1"/>
  <c r="Y78" i="18" s="1"/>
  <c r="S75" i="18"/>
  <c r="U75" i="18" s="1"/>
  <c r="W75" i="18" s="1"/>
  <c r="Y75" i="18" s="1"/>
  <c r="S71" i="18"/>
  <c r="U71" i="18" s="1"/>
  <c r="W71" i="18" s="1"/>
  <c r="Y71" i="18" s="1"/>
  <c r="B28" i="20"/>
  <c r="F28" i="20"/>
  <c r="F26" i="31"/>
  <c r="F18" i="31"/>
  <c r="F8" i="31"/>
  <c r="S81" i="18"/>
  <c r="U81" i="18" s="1"/>
  <c r="W81" i="18" s="1"/>
  <c r="Y81" i="18" s="1"/>
  <c r="S77" i="18"/>
  <c r="U77" i="18" s="1"/>
  <c r="W77" i="18" s="1"/>
  <c r="Y77" i="18" s="1"/>
  <c r="S72" i="18"/>
  <c r="U72" i="18" s="1"/>
  <c r="W72" i="18" s="1"/>
  <c r="Y72" i="18" s="1"/>
  <c r="S82" i="18"/>
  <c r="U82" i="18" s="1"/>
  <c r="W82" i="18" s="1"/>
  <c r="Y82" i="18" s="1"/>
  <c r="S79" i="18"/>
  <c r="U79" i="18" s="1"/>
  <c r="W79" i="18" s="1"/>
  <c r="Y79" i="18" s="1"/>
  <c r="S80" i="18"/>
  <c r="U80" i="18" s="1"/>
  <c r="W80" i="18" s="1"/>
  <c r="Y80" i="18" s="1"/>
  <c r="S76" i="18"/>
  <c r="U76" i="18" s="1"/>
  <c r="W76" i="18" s="1"/>
  <c r="Y76" i="18" s="1"/>
  <c r="S74" i="18"/>
  <c r="U74" i="18" s="1"/>
  <c r="W74" i="18" s="1"/>
  <c r="Y74" i="18" s="1"/>
  <c r="S69" i="18"/>
  <c r="U69" i="18" s="1"/>
  <c r="W69" i="18" s="1"/>
  <c r="Y69" i="18" s="1"/>
  <c r="F10" i="30"/>
  <c r="B10" i="30"/>
  <c r="F8" i="30"/>
  <c r="B8" i="30"/>
  <c r="O67" i="18"/>
  <c r="S68" i="18"/>
  <c r="U68" i="18" s="1"/>
  <c r="W68" i="18" s="1"/>
  <c r="Y68" i="18" s="1"/>
  <c r="S59" i="18"/>
  <c r="U59" i="18" s="1"/>
  <c r="W59" i="18" s="1"/>
  <c r="Y59" i="18" s="1"/>
  <c r="B24" i="20"/>
  <c r="F24" i="20"/>
  <c r="S54" i="18"/>
  <c r="U54" i="18" s="1"/>
  <c r="W54" i="18" s="1"/>
  <c r="Y54" i="18" s="1"/>
  <c r="F8" i="28"/>
  <c r="B8" i="28"/>
  <c r="B10" i="28"/>
  <c r="F10" i="28"/>
  <c r="F14" i="28"/>
  <c r="U56" i="18"/>
  <c r="W56" i="18" s="1"/>
  <c r="Y56" i="18" s="1"/>
  <c r="F12" i="28"/>
  <c r="B12" i="28"/>
  <c r="S53" i="18"/>
  <c r="U53" i="18" s="1"/>
  <c r="W53" i="18" s="1"/>
  <c r="Y53" i="18" s="1"/>
  <c r="B22" i="20"/>
  <c r="F22" i="20"/>
  <c r="S55" i="18"/>
  <c r="U55" i="18" s="1"/>
  <c r="W55" i="18" s="1"/>
  <c r="Y55" i="18" s="1"/>
  <c r="S57" i="18"/>
  <c r="U57" i="18" s="1"/>
  <c r="W57" i="18" s="1"/>
  <c r="Y57" i="18" s="1"/>
  <c r="S47" i="18"/>
  <c r="U47" i="18" s="1"/>
  <c r="W47" i="18" s="1"/>
  <c r="Y47" i="18" s="1"/>
  <c r="F8" i="27" s="1"/>
  <c r="B8" i="27"/>
  <c r="B19" i="27" s="1"/>
  <c r="S43" i="18"/>
  <c r="U43" i="18" s="1"/>
  <c r="W43" i="18" s="1"/>
  <c r="Y43" i="18" s="1"/>
  <c r="F8" i="26"/>
  <c r="B8" i="26"/>
  <c r="F20" i="25"/>
  <c r="B20" i="25"/>
  <c r="S35" i="18"/>
  <c r="U35" i="18" s="1"/>
  <c r="W35" i="18" s="1"/>
  <c r="Y35" i="18" s="1"/>
  <c r="F12" i="25"/>
  <c r="B12" i="25"/>
  <c r="S34" i="18"/>
  <c r="U34" i="18" s="1"/>
  <c r="W34" i="18" s="1"/>
  <c r="Y34" i="18" s="1"/>
  <c r="F10" i="25"/>
  <c r="B10" i="25"/>
  <c r="S38" i="18"/>
  <c r="U38" i="18" s="1"/>
  <c r="W38" i="18" s="1"/>
  <c r="Y38" i="18" s="1"/>
  <c r="B18" i="25"/>
  <c r="F18" i="25"/>
  <c r="S36" i="18"/>
  <c r="U36" i="18" s="1"/>
  <c r="W36" i="18" s="1"/>
  <c r="Y36" i="18" s="1"/>
  <c r="B14" i="25"/>
  <c r="F14" i="25"/>
  <c r="S37" i="18"/>
  <c r="U37" i="18" s="1"/>
  <c r="W37" i="18" s="1"/>
  <c r="Y37" i="18" s="1"/>
  <c r="B16" i="25"/>
  <c r="F16" i="25"/>
  <c r="S40" i="18"/>
  <c r="U40" i="18" s="1"/>
  <c r="W40" i="18" s="1"/>
  <c r="Y40" i="18" s="1"/>
  <c r="F22" i="25"/>
  <c r="B22" i="25"/>
  <c r="S39" i="18"/>
  <c r="U39" i="18" s="1"/>
  <c r="W39" i="18" s="1"/>
  <c r="Y39" i="18" s="1"/>
  <c r="F10" i="24"/>
  <c r="B10" i="24"/>
  <c r="S31" i="18"/>
  <c r="U31" i="18" s="1"/>
  <c r="W31" i="18" s="1"/>
  <c r="Y31" i="18" s="1"/>
  <c r="S30" i="18"/>
  <c r="U30" i="18" s="1"/>
  <c r="W30" i="18" s="1"/>
  <c r="Y30" i="18" s="1"/>
  <c r="F8" i="24"/>
  <c r="F18" i="24" s="1"/>
  <c r="B8" i="24"/>
  <c r="S22" i="18"/>
  <c r="U22" i="18" s="1"/>
  <c r="W22" i="18" s="1"/>
  <c r="Y22" i="18" s="1"/>
  <c r="F10" i="23"/>
  <c r="B10" i="23"/>
  <c r="S27" i="18"/>
  <c r="U27" i="18" s="1"/>
  <c r="W27" i="18" s="1"/>
  <c r="Y27" i="18" s="1"/>
  <c r="F18" i="23"/>
  <c r="S24" i="18"/>
  <c r="U24" i="18" s="1"/>
  <c r="W24" i="18" s="1"/>
  <c r="Y24" i="18" s="1"/>
  <c r="B14" i="23"/>
  <c r="F14" i="23"/>
  <c r="S23" i="18"/>
  <c r="U23" i="18" s="1"/>
  <c r="W23" i="18" s="1"/>
  <c r="Y23" i="18" s="1"/>
  <c r="B12" i="23"/>
  <c r="F12" i="23"/>
  <c r="S21" i="18"/>
  <c r="U21" i="18" s="1"/>
  <c r="W21" i="18" s="1"/>
  <c r="Y21" i="18" s="1"/>
  <c r="F8" i="23"/>
  <c r="B8" i="23"/>
  <c r="S25" i="18"/>
  <c r="U25" i="18" s="1"/>
  <c r="W25" i="18" s="1"/>
  <c r="Y25" i="18" s="1"/>
  <c r="F16" i="23"/>
  <c r="B16" i="23"/>
  <c r="S13" i="18"/>
  <c r="U13" i="18" s="1"/>
  <c r="W13" i="18" s="1"/>
  <c r="Y13" i="18" s="1"/>
  <c r="B8" i="22"/>
  <c r="F8" i="22"/>
  <c r="S17" i="18"/>
  <c r="B16" i="22"/>
  <c r="F16" i="22"/>
  <c r="U15" i="18"/>
  <c r="W15" i="18" s="1"/>
  <c r="Y15" i="18" s="1"/>
  <c r="Y68" i="19"/>
  <c r="X45" i="19"/>
  <c r="Y38" i="19"/>
  <c r="Y21" i="19"/>
  <c r="X20" i="19"/>
  <c r="Y10" i="19"/>
  <c r="Y8" i="19"/>
  <c r="O7" i="19"/>
  <c r="Q70" i="46"/>
  <c r="G26" i="20" s="1"/>
  <c r="Q62" i="46"/>
  <c r="C24" i="20" s="1"/>
  <c r="Q56" i="46"/>
  <c r="C22" i="20" s="1"/>
  <c r="Q49" i="46"/>
  <c r="C20" i="20" s="1"/>
  <c r="Q36" i="46"/>
  <c r="C16" i="20" s="1"/>
  <c r="Q30" i="46"/>
  <c r="G14" i="20" s="1"/>
  <c r="V13" i="46"/>
  <c r="X13" i="46" s="1"/>
  <c r="G28" i="20"/>
  <c r="C28" i="20"/>
  <c r="R74" i="46"/>
  <c r="T74" i="46" s="1"/>
  <c r="V74" i="46" s="1"/>
  <c r="X74" i="46" s="1"/>
  <c r="T24" i="46"/>
  <c r="V24" i="46" s="1"/>
  <c r="X24" i="46" s="1"/>
  <c r="C16" i="23"/>
  <c r="E16" i="23" s="1"/>
  <c r="G16" i="23"/>
  <c r="T23" i="46"/>
  <c r="V23" i="46" s="1"/>
  <c r="X23" i="46" s="1"/>
  <c r="G14" i="23"/>
  <c r="C14" i="23"/>
  <c r="E14" i="23" s="1"/>
  <c r="T22" i="46"/>
  <c r="V22" i="46" s="1"/>
  <c r="X22" i="46" s="1"/>
  <c r="C12" i="23"/>
  <c r="E12" i="23" s="1"/>
  <c r="G12" i="23"/>
  <c r="G10" i="23"/>
  <c r="C10" i="23"/>
  <c r="E10" i="23" s="1"/>
  <c r="T21" i="46"/>
  <c r="V21" i="46" s="1"/>
  <c r="X21" i="46" s="1"/>
  <c r="C8" i="23"/>
  <c r="E8" i="23" s="1"/>
  <c r="G8" i="23"/>
  <c r="T20" i="46"/>
  <c r="V20" i="46" s="1"/>
  <c r="X20" i="46" s="1"/>
  <c r="C18" i="22"/>
  <c r="E18" i="22" s="1"/>
  <c r="G18" i="22"/>
  <c r="R17" i="46"/>
  <c r="T17" i="46" s="1"/>
  <c r="V17" i="46" s="1"/>
  <c r="X17" i="46" s="1"/>
  <c r="G16" i="22"/>
  <c r="C16" i="22"/>
  <c r="E16" i="22" s="1"/>
  <c r="R16" i="46"/>
  <c r="T16" i="46" s="1"/>
  <c r="V16" i="46" s="1"/>
  <c r="X16" i="46" s="1"/>
  <c r="T15" i="46"/>
  <c r="V15" i="46" s="1"/>
  <c r="X15" i="46" s="1"/>
  <c r="C14" i="22"/>
  <c r="E14" i="22" s="1"/>
  <c r="G14" i="22"/>
  <c r="G12" i="22"/>
  <c r="C12" i="22"/>
  <c r="E12" i="22" s="1"/>
  <c r="C10" i="22"/>
  <c r="E10" i="22" s="1"/>
  <c r="G10" i="22"/>
  <c r="G8" i="22"/>
  <c r="C8" i="22"/>
  <c r="R12" i="46"/>
  <c r="T12" i="46" s="1"/>
  <c r="V12" i="46" s="1"/>
  <c r="X12" i="46" s="1"/>
  <c r="R9" i="46"/>
  <c r="T9" i="46" s="1"/>
  <c r="V9" i="46" s="1"/>
  <c r="G13" i="21"/>
  <c r="C13" i="21"/>
  <c r="E13" i="21" s="1"/>
  <c r="G11" i="21"/>
  <c r="C11" i="21"/>
  <c r="E11" i="21" s="1"/>
  <c r="Y81" i="19"/>
  <c r="H37" i="31" s="1"/>
  <c r="I22" i="31"/>
  <c r="H13" i="30"/>
  <c r="Y67" i="19"/>
  <c r="O66" i="19"/>
  <c r="O58" i="19"/>
  <c r="X58" i="19"/>
  <c r="Y61" i="19"/>
  <c r="D21" i="29"/>
  <c r="Y60" i="19"/>
  <c r="H21" i="29" s="1"/>
  <c r="Y59" i="19"/>
  <c r="Y55" i="19"/>
  <c r="Y56" i="19"/>
  <c r="Y46" i="19"/>
  <c r="H8" i="27" s="1"/>
  <c r="Y37" i="19"/>
  <c r="Y36" i="19"/>
  <c r="Y35" i="19"/>
  <c r="Y34" i="19"/>
  <c r="Y33" i="19"/>
  <c r="D25" i="25"/>
  <c r="H18" i="24"/>
  <c r="Y29" i="19"/>
  <c r="Y25" i="19"/>
  <c r="Y24" i="19"/>
  <c r="O20" i="19"/>
  <c r="L86" i="19"/>
  <c r="Y22" i="19"/>
  <c r="K86" i="19"/>
  <c r="M86" i="19"/>
  <c r="J86" i="19"/>
  <c r="I86" i="19"/>
  <c r="H86" i="19"/>
  <c r="G86" i="19"/>
  <c r="F86" i="19"/>
  <c r="E86" i="19"/>
  <c r="D86" i="19"/>
  <c r="C86" i="19"/>
  <c r="B86" i="19"/>
  <c r="Y16" i="19"/>
  <c r="Y15" i="19"/>
  <c r="O12" i="19"/>
  <c r="Y13" i="19"/>
  <c r="Y9" i="19"/>
  <c r="X7" i="19"/>
  <c r="W49" i="46"/>
  <c r="E9" i="21"/>
  <c r="J91" i="46"/>
  <c r="U70" i="46"/>
  <c r="I91" i="46"/>
  <c r="U6" i="46"/>
  <c r="H91" i="46"/>
  <c r="G91" i="46"/>
  <c r="S70" i="46"/>
  <c r="S62" i="46"/>
  <c r="S36" i="46"/>
  <c r="S19" i="46"/>
  <c r="E91" i="46"/>
  <c r="V67" i="18"/>
  <c r="R67" i="18"/>
  <c r="F21" i="29"/>
  <c r="R46" i="18"/>
  <c r="V42" i="18"/>
  <c r="R42" i="18"/>
  <c r="R33" i="18"/>
  <c r="R29" i="18"/>
  <c r="F20" i="23" s="1"/>
  <c r="J84" i="18"/>
  <c r="D84" i="18"/>
  <c r="O20" i="18"/>
  <c r="M84" i="18"/>
  <c r="L84" i="18"/>
  <c r="K84" i="18"/>
  <c r="H84" i="18"/>
  <c r="G84" i="18"/>
  <c r="F84" i="18"/>
  <c r="E84" i="18"/>
  <c r="C84" i="18"/>
  <c r="R20" i="18"/>
  <c r="U17" i="18"/>
  <c r="W17" i="18" s="1"/>
  <c r="Y17" i="18" s="1"/>
  <c r="X12" i="18"/>
  <c r="W14" i="18"/>
  <c r="Y14" i="18" s="1"/>
  <c r="I84" i="18"/>
  <c r="O12" i="18"/>
  <c r="B84" i="18"/>
  <c r="O7" i="18"/>
  <c r="I8" i="12"/>
  <c r="I11" i="12" s="1"/>
  <c r="H17" i="11"/>
  <c r="I39" i="9"/>
  <c r="H26" i="8"/>
  <c r="I26" i="8" s="1"/>
  <c r="I10" i="8"/>
  <c r="H32" i="7"/>
  <c r="E32" i="7"/>
  <c r="W56" i="46"/>
  <c r="N36" i="46"/>
  <c r="W36" i="46"/>
  <c r="M91" i="46"/>
  <c r="N70" i="46"/>
  <c r="W62" i="46"/>
  <c r="L91" i="46"/>
  <c r="W30" i="46"/>
  <c r="W19" i="46"/>
  <c r="W11" i="46"/>
  <c r="N62" i="46"/>
  <c r="N56" i="46"/>
  <c r="N49" i="46"/>
  <c r="K91" i="46"/>
  <c r="N11" i="46"/>
  <c r="N6" i="46"/>
  <c r="I15" i="15"/>
  <c r="I41" i="13"/>
  <c r="E41" i="13"/>
  <c r="I17" i="11"/>
  <c r="E17" i="11"/>
  <c r="I17" i="10"/>
  <c r="E17" i="10"/>
  <c r="I32" i="7"/>
  <c r="I36" i="5"/>
  <c r="E36" i="5"/>
  <c r="I26" i="3"/>
  <c r="E26" i="3"/>
  <c r="O70" i="19"/>
  <c r="O52" i="19"/>
  <c r="H18" i="28"/>
  <c r="Q6" i="46"/>
  <c r="S6" i="46"/>
  <c r="V29" i="18"/>
  <c r="T7" i="18"/>
  <c r="V66" i="19"/>
  <c r="V58" i="19"/>
  <c r="V52" i="19"/>
  <c r="V45" i="19"/>
  <c r="V41" i="19"/>
  <c r="V32" i="19"/>
  <c r="V28" i="19"/>
  <c r="V20" i="19"/>
  <c r="V12" i="19"/>
  <c r="V7" i="19"/>
  <c r="T66" i="19"/>
  <c r="T58" i="19"/>
  <c r="T52" i="19"/>
  <c r="T45" i="19"/>
  <c r="T41" i="19"/>
  <c r="T32" i="19"/>
  <c r="T28" i="19"/>
  <c r="T20" i="19"/>
  <c r="T12" i="19"/>
  <c r="T7" i="19"/>
  <c r="R66" i="19"/>
  <c r="R58" i="19"/>
  <c r="R52" i="19"/>
  <c r="R45" i="19"/>
  <c r="R41" i="19"/>
  <c r="R32" i="19"/>
  <c r="R28" i="19"/>
  <c r="D20" i="23" s="1"/>
  <c r="R20" i="19"/>
  <c r="R12" i="19"/>
  <c r="R7" i="19"/>
  <c r="R7" i="18"/>
  <c r="R12" i="18"/>
  <c r="D26" i="3"/>
  <c r="E26" i="8"/>
  <c r="F91" i="46"/>
  <c r="O71" i="18"/>
  <c r="O53" i="18"/>
  <c r="O33" i="18"/>
  <c r="N74" i="46"/>
  <c r="F41" i="13"/>
  <c r="B5" i="13"/>
  <c r="F5" i="13" s="1"/>
  <c r="C5" i="13"/>
  <c r="G5" i="13" s="1"/>
  <c r="B5" i="14"/>
  <c r="F5" i="14" s="1"/>
  <c r="C5" i="14"/>
  <c r="G5" i="14" s="1"/>
  <c r="B5" i="15"/>
  <c r="F5" i="15" s="1"/>
  <c r="C5" i="15"/>
  <c r="G5" i="15" s="1"/>
  <c r="B5" i="28"/>
  <c r="F5" i="28" s="1"/>
  <c r="C5" i="28"/>
  <c r="G5" i="28" s="1"/>
  <c r="B5" i="29"/>
  <c r="F5" i="29" s="1"/>
  <c r="C5" i="29"/>
  <c r="G5" i="29" s="1"/>
  <c r="B5" i="30"/>
  <c r="F5" i="30" s="1"/>
  <c r="C5" i="30"/>
  <c r="G5" i="30" s="1"/>
  <c r="E10" i="2"/>
  <c r="I10" i="2"/>
  <c r="E14" i="2"/>
  <c r="I14" i="2"/>
  <c r="E16" i="2"/>
  <c r="I16" i="2"/>
  <c r="E18" i="2"/>
  <c r="I18" i="2"/>
  <c r="E20" i="2"/>
  <c r="I20" i="2"/>
  <c r="E22" i="2"/>
  <c r="I22" i="2"/>
  <c r="E24" i="2"/>
  <c r="I24" i="2"/>
  <c r="E26" i="2"/>
  <c r="I26" i="2"/>
  <c r="E32" i="2"/>
  <c r="I32" i="2"/>
  <c r="F35" i="2"/>
  <c r="E20" i="23" l="1"/>
  <c r="D23" i="23"/>
  <c r="J92" i="46"/>
  <c r="T11" i="46"/>
  <c r="V11" i="46" s="1"/>
  <c r="X11" i="46" s="1"/>
  <c r="G13" i="55"/>
  <c r="I8" i="55"/>
  <c r="I13" i="55" s="1"/>
  <c r="E8" i="55"/>
  <c r="E13" i="55" s="1"/>
  <c r="C13" i="55"/>
  <c r="I18" i="31"/>
  <c r="I18" i="23"/>
  <c r="I12" i="28"/>
  <c r="I18" i="28" s="1"/>
  <c r="I10" i="22"/>
  <c r="I12" i="27"/>
  <c r="I16" i="27"/>
  <c r="G10" i="20"/>
  <c r="R49" i="46"/>
  <c r="T49" i="46" s="1"/>
  <c r="V49" i="46" s="1"/>
  <c r="X49" i="46" s="1"/>
  <c r="R70" i="46"/>
  <c r="T70" i="46" s="1"/>
  <c r="V70" i="46" s="1"/>
  <c r="G24" i="20"/>
  <c r="I16" i="23"/>
  <c r="C10" i="20"/>
  <c r="I8" i="24"/>
  <c r="I18" i="24" s="1"/>
  <c r="G12" i="20"/>
  <c r="I11" i="21"/>
  <c r="B13" i="26"/>
  <c r="F13" i="26"/>
  <c r="I10" i="26"/>
  <c r="I16" i="25"/>
  <c r="T19" i="46"/>
  <c r="V19" i="46" s="1"/>
  <c r="X19" i="46" s="1"/>
  <c r="I10" i="23"/>
  <c r="F19" i="27"/>
  <c r="I16" i="22"/>
  <c r="I12" i="23"/>
  <c r="F13" i="30"/>
  <c r="E19" i="27"/>
  <c r="I10" i="27"/>
  <c r="X47" i="46"/>
  <c r="C12" i="20"/>
  <c r="G22" i="20"/>
  <c r="C26" i="20"/>
  <c r="X25" i="46"/>
  <c r="I14" i="27"/>
  <c r="I14" i="23"/>
  <c r="B23" i="23"/>
  <c r="F37" i="31"/>
  <c r="C21" i="29"/>
  <c r="E10" i="29"/>
  <c r="E21" i="29" s="1"/>
  <c r="I16" i="29"/>
  <c r="I14" i="25"/>
  <c r="I18" i="25"/>
  <c r="I12" i="25"/>
  <c r="H19" i="27"/>
  <c r="I10" i="31"/>
  <c r="G37" i="31"/>
  <c r="E10" i="31"/>
  <c r="E37" i="31" s="1"/>
  <c r="C37" i="31"/>
  <c r="G16" i="20"/>
  <c r="I8" i="23"/>
  <c r="I14" i="22"/>
  <c r="I12" i="22"/>
  <c r="B13" i="30"/>
  <c r="F18" i="28"/>
  <c r="R56" i="46"/>
  <c r="T56" i="46" s="1"/>
  <c r="V56" i="46" s="1"/>
  <c r="X56" i="46" s="1"/>
  <c r="C19" i="27"/>
  <c r="G20" i="20"/>
  <c r="I22" i="25"/>
  <c r="C18" i="24"/>
  <c r="E8" i="24"/>
  <c r="E18" i="24" s="1"/>
  <c r="X31" i="46"/>
  <c r="C14" i="20"/>
  <c r="I18" i="22"/>
  <c r="C16" i="21"/>
  <c r="B37" i="31"/>
  <c r="S67" i="18"/>
  <c r="U67" i="18" s="1"/>
  <c r="W67" i="18" s="1"/>
  <c r="Y67" i="18" s="1"/>
  <c r="F26" i="20"/>
  <c r="B26" i="20"/>
  <c r="B18" i="28"/>
  <c r="S46" i="18"/>
  <c r="U46" i="18" s="1"/>
  <c r="W46" i="18" s="1"/>
  <c r="Y46" i="18" s="1"/>
  <c r="F20" i="20"/>
  <c r="B20" i="20"/>
  <c r="S42" i="18"/>
  <c r="U42" i="18" s="1"/>
  <c r="W42" i="18" s="1"/>
  <c r="Y42" i="18" s="1"/>
  <c r="B18" i="20"/>
  <c r="F18" i="20"/>
  <c r="S33" i="18"/>
  <c r="U33" i="18" s="1"/>
  <c r="W33" i="18" s="1"/>
  <c r="Y33" i="18" s="1"/>
  <c r="F16" i="20"/>
  <c r="B16" i="20"/>
  <c r="B25" i="25"/>
  <c r="S29" i="18"/>
  <c r="U29" i="18" s="1"/>
  <c r="W29" i="18" s="1"/>
  <c r="F14" i="20"/>
  <c r="B14" i="20"/>
  <c r="B18" i="24"/>
  <c r="S20" i="18"/>
  <c r="U20" i="18" s="1"/>
  <c r="W20" i="18" s="1"/>
  <c r="Y20" i="18" s="1"/>
  <c r="F12" i="20"/>
  <c r="B12" i="20"/>
  <c r="S12" i="18"/>
  <c r="U12" i="18" s="1"/>
  <c r="W12" i="18" s="1"/>
  <c r="Y12" i="18" s="1"/>
  <c r="B10" i="20"/>
  <c r="F10" i="20"/>
  <c r="B21" i="22"/>
  <c r="R84" i="18"/>
  <c r="S84" i="18" s="1"/>
  <c r="S7" i="18"/>
  <c r="U7" i="18" s="1"/>
  <c r="W7" i="18" s="1"/>
  <c r="Y7" i="18" s="1"/>
  <c r="F8" i="20"/>
  <c r="B8" i="20"/>
  <c r="E16" i="21"/>
  <c r="R62" i="46"/>
  <c r="T62" i="46" s="1"/>
  <c r="V62" i="46" s="1"/>
  <c r="G18" i="24"/>
  <c r="R30" i="46"/>
  <c r="T30" i="46" s="1"/>
  <c r="V30" i="46" s="1"/>
  <c r="X30" i="46" s="1"/>
  <c r="C23" i="23"/>
  <c r="G18" i="28"/>
  <c r="R36" i="46"/>
  <c r="T36" i="46" s="1"/>
  <c r="V36" i="46" s="1"/>
  <c r="X36" i="46" s="1"/>
  <c r="E23" i="23"/>
  <c r="E8" i="22"/>
  <c r="E21" i="22" s="1"/>
  <c r="C21" i="22"/>
  <c r="R6" i="46"/>
  <c r="T6" i="46" s="1"/>
  <c r="V6" i="46" s="1"/>
  <c r="G8" i="20"/>
  <c r="C8" i="20"/>
  <c r="I28" i="31"/>
  <c r="D13" i="30"/>
  <c r="I8" i="30"/>
  <c r="S66" i="19"/>
  <c r="U66" i="19" s="1"/>
  <c r="W66" i="19" s="1"/>
  <c r="Y66" i="19" s="1"/>
  <c r="H26" i="20"/>
  <c r="D26" i="20"/>
  <c r="I12" i="29"/>
  <c r="I10" i="29"/>
  <c r="S58" i="19"/>
  <c r="U58" i="19" s="1"/>
  <c r="W58" i="19" s="1"/>
  <c r="Y58" i="19" s="1"/>
  <c r="D24" i="20"/>
  <c r="E24" i="20" s="1"/>
  <c r="H24" i="20"/>
  <c r="S52" i="19"/>
  <c r="U52" i="19" s="1"/>
  <c r="W52" i="19" s="1"/>
  <c r="Y52" i="19" s="1"/>
  <c r="H22" i="20"/>
  <c r="D22" i="20"/>
  <c r="E22" i="20" s="1"/>
  <c r="S45" i="19"/>
  <c r="U45" i="19" s="1"/>
  <c r="W45" i="19" s="1"/>
  <c r="Y45" i="19" s="1"/>
  <c r="D20" i="20"/>
  <c r="E20" i="20" s="1"/>
  <c r="H20" i="20"/>
  <c r="S41" i="19"/>
  <c r="U41" i="19" s="1"/>
  <c r="W41" i="19" s="1"/>
  <c r="Y41" i="19" s="1"/>
  <c r="H8" i="26" s="1"/>
  <c r="H13" i="26" s="1"/>
  <c r="H18" i="20"/>
  <c r="D18" i="20"/>
  <c r="T86" i="19"/>
  <c r="I10" i="25"/>
  <c r="H25" i="25"/>
  <c r="S32" i="19"/>
  <c r="U32" i="19" s="1"/>
  <c r="W32" i="19" s="1"/>
  <c r="Y32" i="19" s="1"/>
  <c r="D16" i="20"/>
  <c r="E16" i="20" s="1"/>
  <c r="H16" i="20"/>
  <c r="S28" i="19"/>
  <c r="U28" i="19" s="1"/>
  <c r="W28" i="19" s="1"/>
  <c r="Y28" i="19" s="1"/>
  <c r="H20" i="23" s="1"/>
  <c r="H14" i="20"/>
  <c r="I14" i="20" s="1"/>
  <c r="D14" i="20"/>
  <c r="M88" i="19"/>
  <c r="R86" i="19"/>
  <c r="S86" i="19" s="1"/>
  <c r="X86" i="19"/>
  <c r="J88" i="19"/>
  <c r="V86" i="19"/>
  <c r="G88" i="19"/>
  <c r="D88" i="19"/>
  <c r="S20" i="19"/>
  <c r="U20" i="19" s="1"/>
  <c r="W20" i="19" s="1"/>
  <c r="Y20" i="19" s="1"/>
  <c r="D12" i="20"/>
  <c r="H12" i="20"/>
  <c r="S12" i="19"/>
  <c r="U12" i="19" s="1"/>
  <c r="W12" i="19" s="1"/>
  <c r="Y12" i="19" s="1"/>
  <c r="H10" i="20"/>
  <c r="I10" i="20" s="1"/>
  <c r="D10" i="20"/>
  <c r="D8" i="20"/>
  <c r="H8" i="20"/>
  <c r="C25" i="25"/>
  <c r="E14" i="25"/>
  <c r="E25" i="25" s="1"/>
  <c r="G19" i="27"/>
  <c r="I8" i="27"/>
  <c r="U91" i="46"/>
  <c r="G23" i="23"/>
  <c r="G92" i="46"/>
  <c r="G25" i="25"/>
  <c r="G21" i="22"/>
  <c r="I8" i="22"/>
  <c r="S91" i="46"/>
  <c r="M85" i="18"/>
  <c r="J85" i="18"/>
  <c r="F25" i="25"/>
  <c r="D85" i="18"/>
  <c r="F23" i="23"/>
  <c r="G85" i="18"/>
  <c r="V84" i="18"/>
  <c r="X84" i="18"/>
  <c r="T84" i="18"/>
  <c r="O84" i="18"/>
  <c r="F21" i="22"/>
  <c r="F16" i="21"/>
  <c r="E14" i="28"/>
  <c r="E18" i="28" s="1"/>
  <c r="C18" i="28"/>
  <c r="W91" i="46"/>
  <c r="M92" i="46"/>
  <c r="X9" i="46"/>
  <c r="I13" i="21" s="1"/>
  <c r="X63" i="46"/>
  <c r="G21" i="29" s="1"/>
  <c r="O86" i="19"/>
  <c r="X72" i="46"/>
  <c r="S70" i="19"/>
  <c r="E28" i="20"/>
  <c r="S7" i="19"/>
  <c r="U7" i="19" s="1"/>
  <c r="C13" i="30"/>
  <c r="E10" i="30"/>
  <c r="E13" i="30" s="1"/>
  <c r="G13" i="30"/>
  <c r="I10" i="30"/>
  <c r="I8" i="29"/>
  <c r="G35" i="2"/>
  <c r="I8" i="2"/>
  <c r="I35" i="2" s="1"/>
  <c r="C35" i="2"/>
  <c r="E35" i="2" s="1"/>
  <c r="I20" i="23" l="1"/>
  <c r="H23" i="23"/>
  <c r="E14" i="20"/>
  <c r="I16" i="21"/>
  <c r="E26" i="20"/>
  <c r="E10" i="20"/>
  <c r="I19" i="27"/>
  <c r="E12" i="20"/>
  <c r="I23" i="23"/>
  <c r="I13" i="30"/>
  <c r="I20" i="20"/>
  <c r="I22" i="20"/>
  <c r="O88" i="19"/>
  <c r="E8" i="20"/>
  <c r="I37" i="31"/>
  <c r="I16" i="20"/>
  <c r="I25" i="25"/>
  <c r="I21" i="22"/>
  <c r="B31" i="20"/>
  <c r="U84" i="18"/>
  <c r="W84" i="18" s="1"/>
  <c r="Y84" i="18" s="1"/>
  <c r="I21" i="29"/>
  <c r="U86" i="19"/>
  <c r="W86" i="19" s="1"/>
  <c r="Y86" i="19" s="1"/>
  <c r="I12" i="20"/>
  <c r="D31" i="20"/>
  <c r="G16" i="21"/>
  <c r="O85" i="18"/>
  <c r="X6" i="46"/>
  <c r="X62" i="46"/>
  <c r="I24" i="20" s="1"/>
  <c r="Y29" i="18"/>
  <c r="F31" i="20"/>
  <c r="X70" i="46"/>
  <c r="I26" i="20" s="1"/>
  <c r="U70" i="19"/>
  <c r="W70" i="19" s="1"/>
  <c r="W7" i="19"/>
  <c r="Y7" i="19" l="1"/>
  <c r="Y70" i="19"/>
  <c r="I28" i="20"/>
  <c r="H31" i="20" l="1"/>
  <c r="I8" i="20"/>
  <c r="D45" i="46" l="1"/>
  <c r="D91" i="46" s="1"/>
  <c r="C45" i="46"/>
  <c r="C91" i="46" s="1"/>
  <c r="N46" i="46"/>
  <c r="N45" i="46" s="1"/>
  <c r="N91" i="46" s="1"/>
  <c r="Q46" i="46"/>
  <c r="G8" i="26" s="1"/>
  <c r="B45" i="46"/>
  <c r="Q45" i="46" l="1"/>
  <c r="C18" i="20" s="1"/>
  <c r="R46" i="46"/>
  <c r="T46" i="46" s="1"/>
  <c r="V46" i="46" s="1"/>
  <c r="X46" i="46" s="1"/>
  <c r="I8" i="26"/>
  <c r="I13" i="26" s="1"/>
  <c r="G13" i="26"/>
  <c r="B91" i="46"/>
  <c r="C8" i="26"/>
  <c r="R45" i="46" l="1"/>
  <c r="T45" i="46" s="1"/>
  <c r="V45" i="46" s="1"/>
  <c r="X45" i="46" s="1"/>
  <c r="G18" i="20"/>
  <c r="I18" i="20" s="1"/>
  <c r="I31" i="20" s="1"/>
  <c r="C31" i="20"/>
  <c r="E18" i="20"/>
  <c r="E31" i="20" s="1"/>
  <c r="E8" i="26"/>
  <c r="E13" i="26" s="1"/>
  <c r="C13" i="26"/>
  <c r="D92" i="46"/>
  <c r="N92" i="46" s="1"/>
  <c r="Q91" i="46"/>
  <c r="R91" i="46" s="1"/>
  <c r="T91" i="46" s="1"/>
  <c r="V91" i="46" s="1"/>
  <c r="X91" i="46" s="1"/>
  <c r="G31" i="20" l="1"/>
</calcChain>
</file>

<file path=xl/sharedStrings.xml><?xml version="1.0" encoding="utf-8"?>
<sst xmlns="http://schemas.openxmlformats.org/spreadsheetml/2006/main" count="1802" uniqueCount="421">
  <si>
    <t>RUBRO</t>
  </si>
  <si>
    <t xml:space="preserve"> </t>
  </si>
  <si>
    <t>PRESUPUESTO</t>
  </si>
  <si>
    <t>VARIACION</t>
  </si>
  <si>
    <t>ACUMULADO DEL EJERCICIO</t>
  </si>
  <si>
    <t>CUADRO ANALITICO DE INGRESOS POR RUBROS</t>
  </si>
  <si>
    <t>IMPUESTOS</t>
  </si>
  <si>
    <t>DERECHOS</t>
  </si>
  <si>
    <t>PRODUCTOS</t>
  </si>
  <si>
    <t>APROVECHAMIENTOS</t>
  </si>
  <si>
    <t>PARTICIPACIONES</t>
  </si>
  <si>
    <t>FONDO DE INFRAESTRUCTURA SOCIAL</t>
  </si>
  <si>
    <t>FONDO PARA EL FORTALECIMIENTO MPAL.</t>
  </si>
  <si>
    <t>FONDO DESCENTRALIZADO</t>
  </si>
  <si>
    <t>OTRAS APORTACIONES</t>
  </si>
  <si>
    <t>CONTRIBUCION DE VECINOS</t>
  </si>
  <si>
    <t>FINANCIAMIENTO</t>
  </si>
  <si>
    <t>OTROS</t>
  </si>
  <si>
    <t>TOTAL</t>
  </si>
  <si>
    <t>ANALISIS DE LAS VARIACIONES</t>
  </si>
  <si>
    <t>CUADRO ANALITICO DEL RUBRO IMPUESTOS</t>
  </si>
  <si>
    <t>CONCEPTO</t>
  </si>
  <si>
    <t>PREDIAL</t>
  </si>
  <si>
    <t>ADQUISICION DE INMUEBLES</t>
  </si>
  <si>
    <t>DIVERSIONES Y ESPECTACULOS PUBLICOS</t>
  </si>
  <si>
    <t>JUEGOS PERMITIDOS</t>
  </si>
  <si>
    <t>AUM. DE VALOR Y MEJ. ESPECIFICA DE LA PROP</t>
  </si>
  <si>
    <t>RECARGOS Y ACCESORIOS</t>
  </si>
  <si>
    <t>CUADRO ANALITICO DEL RUBRO DERECHOS</t>
  </si>
  <si>
    <t>COOPERACION PARA OBRAS PUBLICAS</t>
  </si>
  <si>
    <t>SERVICIOS PUBLICOS</t>
  </si>
  <si>
    <t>CONSTRUCCIONES Y URBANIZACIONES</t>
  </si>
  <si>
    <t>CERT.AUT.CONSTANCIAS Y REGISTROS</t>
  </si>
  <si>
    <t>INSCRIPCION Y REFRENDO</t>
  </si>
  <si>
    <t>EXPEDICION DE CEDULA DE EMPADRONAMIENTO</t>
  </si>
  <si>
    <t>Y PAT. (SUSPENDIDO)</t>
  </si>
  <si>
    <t>REVISION, INSPECCION Y SERVICIOS</t>
  </si>
  <si>
    <t>EXPEDICION Y LICENCIAS</t>
  </si>
  <si>
    <t>LIMPIEZA DE LOTES BALDIOS</t>
  </si>
  <si>
    <t>LIMPIA Y RECOLECC. DE DESECHOS INDS.Y COM</t>
  </si>
  <si>
    <t>OCUPACION DE LA VIA PUBLICA</t>
  </si>
  <si>
    <t>DIVERSOS</t>
  </si>
  <si>
    <t>Elaborado por la Comision Municipal de Hacienda</t>
  </si>
  <si>
    <t>CUADRO ANALITICO DEL RUBRO CONTRIBUCIONES POR NUEVOS FRACCIONAMIENTOS</t>
  </si>
  <si>
    <t>CONSTRUCCION DE NUEVAS EDIFICACIONES</t>
  </si>
  <si>
    <t>CUADRO ANALITICO DEL RUBRO PRODUCTOS</t>
  </si>
  <si>
    <t>ARRENDAMIENTO O EXPL. DE BIENES</t>
  </si>
  <si>
    <t>CREDITOS A FAVOR DEL MUNICIPIO</t>
  </si>
  <si>
    <t>VENTA DE BIENES MOSTRENCOS</t>
  </si>
  <si>
    <t>Sobre el ejercicio de Act. Mercantiles</t>
  </si>
  <si>
    <t>Predial</t>
  </si>
  <si>
    <t>Adquisición de Inmuebles</t>
  </si>
  <si>
    <t>Diversiones y Espectáculos Públicos</t>
  </si>
  <si>
    <t>Juegos Permitidos</t>
  </si>
  <si>
    <t>Adquisión de Cítricos (suspendido)</t>
  </si>
  <si>
    <t>Aumento de valor y mej. Esp. De la Prop.</t>
  </si>
  <si>
    <t>Recargos y Accesorios</t>
  </si>
  <si>
    <t>Cooperación para Obras Públicas</t>
  </si>
  <si>
    <t>Servicios Públicos</t>
  </si>
  <si>
    <t>Construcciones y Urbanizaciones</t>
  </si>
  <si>
    <t>Certificaciones, autorizaciones, constancias y re</t>
  </si>
  <si>
    <t>Inscripción y refrendo</t>
  </si>
  <si>
    <t>Expedición de Cédula de empadronamiento</t>
  </si>
  <si>
    <t>Revisión, Inspección y Servicios</t>
  </si>
  <si>
    <t>Expedición de licencias</t>
  </si>
  <si>
    <t>Limpieza de lotes baldíos</t>
  </si>
  <si>
    <t>Limpia y recolección de desechos inds. y com.</t>
  </si>
  <si>
    <t>Ocupación de la Vía Pública</t>
  </si>
  <si>
    <t>Diversos</t>
  </si>
  <si>
    <t>CONTRIBUCION POR NUEVOS FRACCS.</t>
  </si>
  <si>
    <t>Contribución para nuevos fraccs, edificaciones</t>
  </si>
  <si>
    <t>Productos</t>
  </si>
  <si>
    <t>Enajenación de bienes muebles e inmuebles</t>
  </si>
  <si>
    <t>Arrendamientyo o expl. De bienes muebles e inm.</t>
  </si>
  <si>
    <t>Créditos a favor del Municipio</t>
  </si>
  <si>
    <t>Establecimientos o empresas que dependan del M</t>
  </si>
  <si>
    <t>Venta de bienes mostrencos</t>
  </si>
  <si>
    <t>Venta de objetos recogidos por los deptos de la A.</t>
  </si>
  <si>
    <t>Depósitos de escombros y desechos vegetales</t>
  </si>
  <si>
    <t>Venta por impresos, formatos y papel especial</t>
  </si>
  <si>
    <t>Intereses</t>
  </si>
  <si>
    <t>Eventos Municipales</t>
  </si>
  <si>
    <t>Multas</t>
  </si>
  <si>
    <t>Donativos</t>
  </si>
  <si>
    <t>Subsidios</t>
  </si>
  <si>
    <t>Cauciones cuya perdida se declare a fav. Del Munic</t>
  </si>
  <si>
    <t>Indemnizaciones</t>
  </si>
  <si>
    <t>Ingresos del DIF Municipal</t>
  </si>
  <si>
    <t>Participaciones</t>
  </si>
  <si>
    <t>Fondo General de Participaciones</t>
  </si>
  <si>
    <t>Fondo Nacional de Fomento Municipal</t>
  </si>
  <si>
    <t>Fondo para reordenamiento del comercio Urbano</t>
  </si>
  <si>
    <t>Tenencia</t>
  </si>
  <si>
    <t>Control vehicular</t>
  </si>
  <si>
    <t>Impuestos sobre Automóviles Nuevos</t>
  </si>
  <si>
    <t>Impuesto especial sobre producción y servicio</t>
  </si>
  <si>
    <t>Fondo de Infraestructura Social</t>
  </si>
  <si>
    <t>Aportación del Estado Fondo 3</t>
  </si>
  <si>
    <t>Aportación de vecinos Fondo 3</t>
  </si>
  <si>
    <t>Intereses Fondo 3</t>
  </si>
  <si>
    <t>FONDO PARA EL FORT. MUNICIPAL</t>
  </si>
  <si>
    <t>Fondo para el fortalecimiento Municipal</t>
  </si>
  <si>
    <t>Aport. Fed. Fondo p/fortalecimiento Municipal</t>
  </si>
  <si>
    <t>Aportación del Estado Fondo 4</t>
  </si>
  <si>
    <t>Aportación de Vecinos Fondo 4</t>
  </si>
  <si>
    <t>Intereses fondo 4</t>
  </si>
  <si>
    <t>Fondos descentralizados Estatales</t>
  </si>
  <si>
    <t>Programa de Rehab. Y mant. A escuelas</t>
  </si>
  <si>
    <t>Apoyo a la vivienda</t>
  </si>
  <si>
    <t>Progr p/abatir rezago educ. inicial y bás (PAREIB)</t>
  </si>
  <si>
    <t>Contribución de vecinos</t>
  </si>
  <si>
    <t>FINANCIAMIENTOS</t>
  </si>
  <si>
    <t>Financiamientos</t>
  </si>
  <si>
    <t>Bancos</t>
  </si>
  <si>
    <t>Arrendamiento Financiero</t>
  </si>
  <si>
    <t>Préstamos de Gobierno del Estado</t>
  </si>
  <si>
    <t>Otros</t>
  </si>
  <si>
    <t>SUMA TOTAL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</si>
  <si>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</si>
  <si>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</si>
  <si>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</si>
  <si>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</si>
  <si>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</si>
  <si>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</si>
  <si>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</si>
  <si>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</si>
  <si>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</si>
  <si>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</si>
  <si>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</si>
  <si>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</si>
  <si>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</t>
  </si>
  <si>
    <t>DEPOSITO DE ESCOMBROS Y DESECHOS VEG.</t>
  </si>
  <si>
    <t>INTERESES</t>
  </si>
  <si>
    <t>EVENTOS MUNICIPALES</t>
  </si>
  <si>
    <t>CUADRO ANALITICO DEL RUBRO APROVECHAMIENTOS</t>
  </si>
  <si>
    <t>MULTAS</t>
  </si>
  <si>
    <t>DONATIVOS</t>
  </si>
  <si>
    <t xml:space="preserve">CAUCIONES CUYA PERDIDA SE DECLARE A </t>
  </si>
  <si>
    <t>FAVOR DEL MUNICIPIO</t>
  </si>
  <si>
    <t>INDEMNIZACIONES</t>
  </si>
  <si>
    <t>CUADRO ANALITICO DEL RUBRO PARTICIPACIONES</t>
  </si>
  <si>
    <t>FONDO GENERAL DE PARTICIPACIONES</t>
  </si>
  <si>
    <t>FONDO NACIONAL DE FOMENTO MUNICIPAL</t>
  </si>
  <si>
    <t>TENENCIA</t>
  </si>
  <si>
    <t>CONTROL VEHICULAR</t>
  </si>
  <si>
    <t>IMPUESTO SOBRE AUTOMOVILES NUEVOS</t>
  </si>
  <si>
    <t>CUADRO ANALITICO DEL RUBRO FONDO DE INFRAESTRUCTURA SOCIAL MUNICIPAL</t>
  </si>
  <si>
    <t>APORTACION FEDERAL</t>
  </si>
  <si>
    <t>APORTACION DEL ESTADO</t>
  </si>
  <si>
    <t>APORTACION DE VECINOS</t>
  </si>
  <si>
    <t>CUADRO ANALITICO DEL RUBRO FONDO PARA EL FORTALECIMIENTO MUNICIPAL</t>
  </si>
  <si>
    <t>CUADRO ANALITICO DEL RUBRO FONDO DESCENTRALIZADO</t>
  </si>
  <si>
    <t>CUADRO ANALITICO DEL RUBRO OTRAS APORTACIONES</t>
  </si>
  <si>
    <t>CUADRO ANALITICO DEL RUBRO CONTRIBUCION DE VECINOS</t>
  </si>
  <si>
    <t>CUADRO ANALITICO DEL RUBRO FINANCIAMIENTO</t>
  </si>
  <si>
    <t>BANCOS</t>
  </si>
  <si>
    <t>ARRENDAMIENTO FINANCIERO</t>
  </si>
  <si>
    <t>PRESTAMOS DE GOBIERNO DEL ESTADO</t>
  </si>
  <si>
    <t>CUADRO ANALITICO DEL RUBRO OTROS</t>
  </si>
  <si>
    <t>ADMINISTRACION PUBLICA</t>
  </si>
  <si>
    <t>Administración de la Función Pública</t>
  </si>
  <si>
    <t>Gastos de la Función</t>
  </si>
  <si>
    <t>Gastos Administrativos</t>
  </si>
  <si>
    <t>SERVICIOS COMUNITARIOS</t>
  </si>
  <si>
    <t>Alumbrado Público</t>
  </si>
  <si>
    <t>Limpia Municipal</t>
  </si>
  <si>
    <t>Mantenimiento de Vías Públicas</t>
  </si>
  <si>
    <t>Parques, jardines y plazas</t>
  </si>
  <si>
    <t xml:space="preserve">Panteones Municipales </t>
  </si>
  <si>
    <t>DESARROLLO SOCIAL</t>
  </si>
  <si>
    <t>Educación</t>
  </si>
  <si>
    <t>Cultura</t>
  </si>
  <si>
    <t>Asistencia Social</t>
  </si>
  <si>
    <t>Fomento al Deporte</t>
  </si>
  <si>
    <t>Aportaciones a centros asistenciales</t>
  </si>
  <si>
    <t>SEGURIDAD PUBLICA Y TRANSITO</t>
  </si>
  <si>
    <t>Seguridad Pública</t>
  </si>
  <si>
    <t>Tránsito</t>
  </si>
  <si>
    <t>MANTENIMIENTO Y CONSERV. ACTIVOS</t>
  </si>
  <si>
    <t>Mantenimiento de Equipo de transporte</t>
  </si>
  <si>
    <t>Equipo de Cómputo</t>
  </si>
  <si>
    <t>Equipo de Oficina</t>
  </si>
  <si>
    <t>Equipo Pesado</t>
  </si>
  <si>
    <t>ADQUISICIONES</t>
  </si>
  <si>
    <t>Bienes Muebles</t>
  </si>
  <si>
    <t>Bienes Inmuebles</t>
  </si>
  <si>
    <t>DESARROLLO URBANO Y ECOLOGIA</t>
  </si>
  <si>
    <t>Obras Públicas Directas</t>
  </si>
  <si>
    <t>Obras por participación</t>
  </si>
  <si>
    <t>Ecología</t>
  </si>
  <si>
    <t>Programa Estatal de Inversión</t>
  </si>
  <si>
    <t>FONDO DE INFRAEST. SOC. MPAL</t>
  </si>
  <si>
    <t>Estímulos de la Educación  Básica</t>
  </si>
  <si>
    <t>Desarrollo Institucional Mpal.</t>
  </si>
  <si>
    <t>Gastos Indirectos</t>
  </si>
  <si>
    <t>Obras del Fondo 3 Ramo 33</t>
  </si>
  <si>
    <t>FONDO DE FORATALECIMIENTO MPAL.</t>
  </si>
  <si>
    <t>Obligaciones Bancarias</t>
  </si>
  <si>
    <t>Créditos a las Inst. Financieras</t>
  </si>
  <si>
    <t>Alumbrado Público F-4 Ramo 33</t>
  </si>
  <si>
    <t>Obras del Fondo 4</t>
  </si>
  <si>
    <t>OBLIGACIONES FINANCIERAS</t>
  </si>
  <si>
    <t>Pago de Obligaciones</t>
  </si>
  <si>
    <t>MANTENIMIENTO Y CONSERVACION DE ACTIVOS</t>
  </si>
  <si>
    <t>FONDO DE LA INFRAESTRUCTURA SOCIAL</t>
  </si>
  <si>
    <t>FONDO DE FORTALECIMIENTO MUNICIPAL</t>
  </si>
  <si>
    <t>CUADRO ANALITICO DE EGRESOS POR PROGRAMAS</t>
  </si>
  <si>
    <t>CUADRO ANALITICO DEL PROGRAMA ADMINISTRACION PUBLICA</t>
  </si>
  <si>
    <t>ADMINISTRACION DE LA FUNCION PUBLICA</t>
  </si>
  <si>
    <t>GASTOS DE LA FUNCION</t>
  </si>
  <si>
    <t>GASTOS ADMINISTRATIVOS</t>
  </si>
  <si>
    <t>CUADRO ANALITICO DEL PROGRAMA SERVICIOS COMUNITARIOS</t>
  </si>
  <si>
    <t>LIMPIA MUNICIPAL</t>
  </si>
  <si>
    <t>MANTENIMIENTO DE VIAS PUBLICAS</t>
  </si>
  <si>
    <t>PARQUES, JARDINES Y PLAZAS</t>
  </si>
  <si>
    <t>PANTEONES MUNICIPALES</t>
  </si>
  <si>
    <t>CUADRO ANALITICO DEL PROGRAMA DESARROLLO SOCIAL</t>
  </si>
  <si>
    <t>EDUCACION</t>
  </si>
  <si>
    <t>CULTURA</t>
  </si>
  <si>
    <t>ASISTENCIA SOCIAL</t>
  </si>
  <si>
    <t>FOMENTO AL DEPORTE</t>
  </si>
  <si>
    <t>APORTACIONES A CENTROS ASISTENCIALES</t>
  </si>
  <si>
    <t>CUADRO ANALITICO DEL PROGRAMA DE SEGURIDAD PUBLICA</t>
  </si>
  <si>
    <t>TRANSITO</t>
  </si>
  <si>
    <t>EQUIPO DE TRANSPORTE</t>
  </si>
  <si>
    <t>EQUIPO DE COMPUTO</t>
  </si>
  <si>
    <t>EQUIPO DE OFICINA</t>
  </si>
  <si>
    <t>EQUIPO PESADO</t>
  </si>
  <si>
    <t>CUADRO ANALITICO DEL PROGRAMA DE MANTENIMIENTO Y CONSERVACION DE ACTIVOS</t>
  </si>
  <si>
    <t>BIENES MUEBLES</t>
  </si>
  <si>
    <t>BIENES INMUEBLES</t>
  </si>
  <si>
    <t>CUADRO ANALITICO DEL PROGRAMA DE ADQUISICIONES</t>
  </si>
  <si>
    <t>CUADRO ANALITICO DEL PROGRAMA DE DESARROLLO URBANO Y ECOLOGIA</t>
  </si>
  <si>
    <t>OBRAS PUBLICAS DIRECTAS</t>
  </si>
  <si>
    <t>OBRAS POR COOPERACION</t>
  </si>
  <si>
    <t>OBRAS POR COOPARTICIPACION</t>
  </si>
  <si>
    <t>ECOLOGIA</t>
  </si>
  <si>
    <t>ESTIMULOS A LA EDUCACION BASICA</t>
  </si>
  <si>
    <t>DESARROLLO INSTITUCIONAL MUNICIPAL</t>
  </si>
  <si>
    <t>GASTOS INDIRECTOS</t>
  </si>
  <si>
    <t>OBRAS</t>
  </si>
  <si>
    <t>CREDITOS CON INSTITUCIONES FINANCIERAS</t>
  </si>
  <si>
    <t>POLICIA Y TRANSITO</t>
  </si>
  <si>
    <t xml:space="preserve">ALUMBRADO PUBLICO </t>
  </si>
  <si>
    <t>CUADRO ANALITICO DEL PROGRAMA DE FONDO DE FORTALECIMIENTO MUNICIPAL</t>
  </si>
  <si>
    <t>CUADRO ANALITICO DEL PROGRAMA  DE INFRAESTRUCTURA SOCIAL</t>
  </si>
  <si>
    <t>CUADRO ANALITICO DEL PROGRAMA DE OBLIGACIONES FINANCIERAS</t>
  </si>
  <si>
    <t>CUADRO ANALITICO DEL PROGRAMA DEL PROGRAMA OTROS</t>
  </si>
  <si>
    <t>EDIFICIOS PUBLICOS</t>
  </si>
  <si>
    <t>INGRESOS REALES</t>
  </si>
  <si>
    <t>ACUMULADO</t>
  </si>
  <si>
    <t>EGRESOS REALES</t>
  </si>
  <si>
    <t>Edificios Públicos</t>
  </si>
  <si>
    <t>1er. Trim</t>
  </si>
  <si>
    <t>1er. TRIM.</t>
  </si>
  <si>
    <t>2do. TRIM</t>
  </si>
  <si>
    <t>3ER. TRIM</t>
  </si>
  <si>
    <t>4O. TRIM</t>
  </si>
  <si>
    <t>2do., trim</t>
  </si>
  <si>
    <t>OBLIGACIONES BANCARIAS</t>
  </si>
  <si>
    <t>PAGO DE OBLIGACIONES</t>
  </si>
  <si>
    <t>Fondo de Desastres Natuales (Fonden)</t>
  </si>
  <si>
    <t>MANTENIMIENTO A EQ. DE TRANSPORTE(COMB)</t>
  </si>
  <si>
    <t>SEGURIDAD PUBLICA</t>
  </si>
  <si>
    <t>4° TRIM.</t>
  </si>
  <si>
    <t>Fondo descentralizado</t>
  </si>
  <si>
    <t>PROTECCION CIVIL</t>
  </si>
  <si>
    <t>ALUMBRADO PUBLICO</t>
  </si>
  <si>
    <t>SEGURIDAD PÚBLICA</t>
  </si>
  <si>
    <t>RPGRAMA ESTATAL DE INVERSION</t>
  </si>
  <si>
    <t>Obras por cooperación</t>
  </si>
  <si>
    <t>Proteccion Civil</t>
  </si>
  <si>
    <t>OBRAS DEL FONDO 33 RAMO 33</t>
  </si>
  <si>
    <t>ENAJENACION DE BIENES MUEBLES E INMUEBLES</t>
  </si>
  <si>
    <t>INGRESOS DEL DIF MPAL.</t>
  </si>
  <si>
    <t>ADQUISICIONES DE CITRICOS (SUSPENDIDOS)</t>
  </si>
  <si>
    <t>FONDO P/REORDENAMIENTO DEL COMERCIO URBANO</t>
  </si>
  <si>
    <t>ESTABLECIMIENTOS O EMPRESAS QUE DEPENDAN</t>
  </si>
  <si>
    <t>DEL MUNICIPIO</t>
  </si>
  <si>
    <t>VENTA DE OBJETOS RECOGIDOS POR LOS DEPTOS.</t>
  </si>
  <si>
    <t>VENTA DE IMPRESOS, FORMATOS Y PAPEL ESPECIAL</t>
  </si>
  <si>
    <t>SOBRE EL EJERCICIO DE ACTIV. MERCANTILES (SUS</t>
  </si>
  <si>
    <t>CONTRIBUCIONES POR NUEVOS FRACCIONAMIENTOS</t>
  </si>
  <si>
    <t>Aportación Federal Fondo de Infraest. Social</t>
  </si>
  <si>
    <t xml:space="preserve">                </t>
  </si>
  <si>
    <t>FISE</t>
  </si>
  <si>
    <t xml:space="preserve">Bomberos </t>
  </si>
  <si>
    <t>Bomberos</t>
  </si>
  <si>
    <t>PRESUPUESTO AUTORIZADO DE INGRESOS</t>
  </si>
  <si>
    <t xml:space="preserve">PROY. OBRAS  x COND. DEL MUNICIPIO </t>
  </si>
  <si>
    <t xml:space="preserve">FONDO P´DESARROLLO MUNICIPAL </t>
  </si>
  <si>
    <t xml:space="preserve">FISE </t>
  </si>
  <si>
    <t xml:space="preserve">Gob. Del Estado </t>
  </si>
  <si>
    <t>Proyecto Sagarpa ( Equipo de Hacer Quesos)</t>
  </si>
  <si>
    <t>Otros Ingresos</t>
  </si>
  <si>
    <t>Proyecto Proderleon(Rehabilitación de Pastos)</t>
  </si>
  <si>
    <t>Combustibles y Lubricantes</t>
  </si>
  <si>
    <t>Subsidios (Cargo)</t>
  </si>
  <si>
    <t>Reduccion por Pronto Pago (Cargo)</t>
  </si>
  <si>
    <t>Recargos Predial.</t>
  </si>
  <si>
    <t>Predial presente año</t>
  </si>
  <si>
    <t>Rezago</t>
  </si>
  <si>
    <t>Venta Final de Gasolina y Diesel</t>
  </si>
  <si>
    <t>Programa Fise 2012</t>
  </si>
  <si>
    <t>FONDO DE FISCALIZACION</t>
  </si>
  <si>
    <t>IMPUESTO ESPECIAL SOBRE PRODUCCIÓN Y SERVICIO</t>
  </si>
  <si>
    <t>VENTA FINAL DE GASOLINA Y DIESEL</t>
  </si>
  <si>
    <t>FONDO FOPAM</t>
  </si>
  <si>
    <t>FIDEICOMISO DESARROLLO DE E,F,Y MPIOS(FIDEM)</t>
  </si>
  <si>
    <t>Fondo para el Desarrollo Municipal</t>
  </si>
  <si>
    <t>INFORMACION PRIMER TRIMESTRE</t>
  </si>
  <si>
    <t>INFORMACION PRIMER  TRIMESTRE</t>
  </si>
  <si>
    <t>Fondo de Fiscalizacion</t>
  </si>
  <si>
    <t>Programa Migrantes 3 X 1 SEDESOL</t>
  </si>
  <si>
    <t>Programa obras por conducto de Municipios</t>
  </si>
  <si>
    <t>Programas Federales</t>
  </si>
  <si>
    <t>EJERCICIO 2016</t>
  </si>
  <si>
    <t>REAL 2016</t>
  </si>
  <si>
    <t xml:space="preserve">Fondo de extraccion de Hidrocarburos  </t>
  </si>
  <si>
    <t>Fondo para productores de Hidrocarburos</t>
  </si>
  <si>
    <t>MUNICIPIO DE GARCIA, NUEVO LEON</t>
  </si>
  <si>
    <t>EJERCICIO 2017</t>
  </si>
  <si>
    <t>MUNICIPIO DE GARCIA,  NUEVO LEON</t>
  </si>
  <si>
    <t>REAL 2017</t>
  </si>
  <si>
    <t>EGRESOS REALES  DEL EJERCICIO 2017</t>
  </si>
  <si>
    <t>PRESUPUESTO AUTORIZADO DE EGRESOS EJERCICIO 2017</t>
  </si>
  <si>
    <t>Inscripciones y Refrendo</t>
  </si>
  <si>
    <t>Expedición de Licencias</t>
  </si>
  <si>
    <t xml:space="preserve">Limpia y Recolección de Desechos </t>
  </si>
  <si>
    <t>Mercados Rodantes</t>
  </si>
  <si>
    <t>Servicio de Corrales</t>
  </si>
  <si>
    <t>Servicios Municipales de Cementerios</t>
  </si>
  <si>
    <t>Enajenación de Bienes Muebles e Inmuebles</t>
  </si>
  <si>
    <t>Arrendamiento o Explotación de Bienes Muebles e Inmuebles</t>
  </si>
  <si>
    <t>Aplicación de Examen de Aprob. de Licencia</t>
  </si>
  <si>
    <t>ISR</t>
  </si>
  <si>
    <t>Fondo de Estabilización de Ingresos (FEIEF)</t>
  </si>
  <si>
    <t>ESTATALES</t>
  </si>
  <si>
    <t>Fondo Descentralizado de Seguridad (ISN)</t>
  </si>
  <si>
    <t>0.6 Cuotas por Derechos de Control Vehicular (ICV)</t>
  </si>
  <si>
    <t>Impuesto Sobre Tenencia</t>
  </si>
  <si>
    <t>0.6 CUOTAS DERECHOS C.VEHICULAR</t>
  </si>
  <si>
    <t>Fondo de Ultracrecimiento</t>
  </si>
  <si>
    <t>Fondo Metropolitano</t>
  </si>
  <si>
    <t>Fondo SUBSEMUN</t>
  </si>
  <si>
    <t>Gobierno del Estado (Programa Estatal de Inversión)</t>
  </si>
  <si>
    <t>PROG. INFRAEST. A LA VIVIENDA 2016 (FEDERAL)</t>
  </si>
  <si>
    <t>Fondo IMMujeres 2016</t>
  </si>
  <si>
    <t>Provisiones Económicas</t>
  </si>
  <si>
    <t>Fondo Minero 1</t>
  </si>
  <si>
    <t>FONDO FORTALECIMIENTO FINANCIERO (FOFIN2)</t>
  </si>
  <si>
    <t>Aportaciones a Centros Asistenciales</t>
  </si>
  <si>
    <t>Acciones Sociales</t>
  </si>
  <si>
    <t>Consumo de Combustible</t>
  </si>
  <si>
    <t>Equipo de Transporte</t>
  </si>
  <si>
    <t>Obras</t>
  </si>
  <si>
    <t>Gastos Prodim Infra</t>
  </si>
  <si>
    <t>Fortaseg Federal 2016</t>
  </si>
  <si>
    <t>Fortaseg Coparticipacion 2016</t>
  </si>
  <si>
    <t>Programa Ampliacion y Mejoramiento  de Viviendas</t>
  </si>
  <si>
    <t>Fondo de Ultracrecimiento 2016</t>
  </si>
  <si>
    <t>Previciones Economicas 2016</t>
  </si>
  <si>
    <t>Fondo Minero 2016</t>
  </si>
  <si>
    <t>Fondo de Inmujeres 2016</t>
  </si>
  <si>
    <t>Programa Rescate de Espacios Públicos</t>
  </si>
  <si>
    <t>Programa HABITAT</t>
  </si>
  <si>
    <t>FOPADEM - FOPEDEP -</t>
  </si>
  <si>
    <t>Programas Regionales</t>
  </si>
  <si>
    <t>Limpia y Recolección de Desechos Industriales y Comerciales</t>
  </si>
  <si>
    <t>Fondo de Fomento Municipal</t>
  </si>
  <si>
    <t>Impuesto sobre Automóviles Nuevos</t>
  </si>
  <si>
    <t>Impuesto Especial sobre Producción y Servicios</t>
  </si>
  <si>
    <t>Fondo de Fiscalización</t>
  </si>
  <si>
    <t>Recaudación de la Venta Final de Gasolina y Diesel</t>
  </si>
  <si>
    <t>Fondo de Extraccion de Hidrocarburos</t>
  </si>
  <si>
    <t>Fondo FORTASEG</t>
  </si>
  <si>
    <t>Programa de Rescate de Espacios Públicos</t>
  </si>
  <si>
    <t>FOPEDEP</t>
  </si>
  <si>
    <t>Otras Aportaciones Estatales</t>
  </si>
  <si>
    <t>Programa Habitat</t>
  </si>
  <si>
    <t>Fondo Programas Regionales</t>
  </si>
  <si>
    <t>ok</t>
  </si>
  <si>
    <t>SERV. MUNICIPALES DE CEMENTERIOS</t>
  </si>
  <si>
    <t>Participaciones Estatales</t>
  </si>
  <si>
    <t>Aplicación de examen de aprobación de licencia</t>
  </si>
  <si>
    <t>Foto Multas</t>
  </si>
  <si>
    <t>Equipamiento para seguridad publica</t>
  </si>
  <si>
    <t>FONDO DE EXTRACCION DE HIDROCARBUROS</t>
  </si>
  <si>
    <t>ULTRACRECIMIENTO</t>
  </si>
  <si>
    <t>CUADRO ANALITICO DEL PROGRAMA DEL PROGRAMA OTRAS APORTACIONES</t>
  </si>
  <si>
    <t>0.6 CUOTAS POR DERECHOS DE CONTROL VEHICULAR</t>
  </si>
  <si>
    <t>IMPUESTO SOBRE TENENCIA</t>
  </si>
  <si>
    <t>PROVISIONES ECONOMICAS</t>
  </si>
  <si>
    <t>PARTICIPACIONES ESTATALES</t>
  </si>
  <si>
    <t>MERCADOS RODANTES</t>
  </si>
  <si>
    <t>APLICACIÓN DE EXAMEN DE APROBACION DE LICENCIA</t>
  </si>
  <si>
    <t>FONDO DE ESTABILIZACION DE INGRESOS</t>
  </si>
  <si>
    <t>FONDO DE DESARROLLO MUNICIPAL</t>
  </si>
  <si>
    <t>FONDO METROPOLITANO</t>
  </si>
  <si>
    <t>FONDO DE FORTASEG</t>
  </si>
  <si>
    <t>PROGRAMA DE RESATES PUBLICOS</t>
  </si>
  <si>
    <t>OTRAS APORTACIONES ESTATALES</t>
  </si>
  <si>
    <t>PROGRAMA HABITAT</t>
  </si>
  <si>
    <t>FONDO DE PROGRAMAS REGIONALES</t>
  </si>
  <si>
    <t>PROGRAMA DE INFRAESTRUCTURA A LA VIVIENDA</t>
  </si>
  <si>
    <t>FONDO INMUJERES</t>
  </si>
  <si>
    <t>FONDO MINERO 1</t>
  </si>
  <si>
    <t>FONDO MINERO 2</t>
  </si>
  <si>
    <t>FONDO MINERO 3</t>
  </si>
  <si>
    <t>FORTASEG FEDERAL 2016</t>
  </si>
  <si>
    <t>FORTASEG COPARTICIPACION 2016</t>
  </si>
  <si>
    <t>PROGRAMA DE AMPLIACION Y MEJORAMIENTO DE VIVIENDAS</t>
  </si>
  <si>
    <t>PROGRAMA DE RESCATES PUBLICOS</t>
  </si>
  <si>
    <t xml:space="preserve">PROVISIONES ECONOMICAS </t>
  </si>
  <si>
    <t>FONDO MINERO</t>
  </si>
  <si>
    <t>PROGRAMAS REGIONALES</t>
  </si>
  <si>
    <t>FONDO DE ULTRACRECIMIENTO</t>
  </si>
  <si>
    <t>ACCIONES SOCIALES</t>
  </si>
  <si>
    <t>FOTO MULTAS</t>
  </si>
  <si>
    <t>EQUIPAMIENTO PARA SEGURIDAD PUBLICA</t>
  </si>
  <si>
    <t>FONDO DE FORTALECIMIENTO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</si>
</sst>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7" formatCode="&quot;$&quot;#,##0.00;\-&quot;$&quot;#,##0.00"/>
    <numFmt numFmtId="164" formatCode="#,##0.000"/>
    <numFmt numFmtId="165" formatCode="#,##0.0000"/>
  </numFmts>
  <fonts count="34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6"/>
      <name val="Century Gothic"/>
      <family val="2"/>
    </font>
    <font>
      <sz val="9"/>
      <name val="Times New Roman"/>
      <family val="1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17"/>
      <name val="Arial"/>
      <family val="2"/>
    </font>
    <font>
      <b/>
      <sz val="9"/>
      <color indexed="53"/>
      <name val="Arial"/>
      <family val="2"/>
    </font>
    <font>
      <sz val="9"/>
      <color indexed="53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color indexed="12"/>
      <name val="Arial"/>
      <family val="2"/>
    </font>
    <font>
      <b/>
      <sz val="9"/>
      <color indexed="12"/>
      <name val="Arial"/>
      <family val="2"/>
    </font>
    <font>
      <sz val="9"/>
      <color indexed="10"/>
      <name val="Arial"/>
      <family val="2"/>
    </font>
    <font>
      <b/>
      <sz val="9"/>
      <color indexed="10"/>
      <name val="Arial"/>
      <family val="2"/>
    </font>
    <font>
      <sz val="9"/>
      <color indexed="17"/>
      <name val="Arial"/>
      <family val="2"/>
    </font>
    <font>
      <b/>
      <sz val="10"/>
      <name val="Times New Roman"/>
      <family val="1"/>
    </font>
    <font>
      <sz val="10"/>
      <color indexed="12"/>
      <name val="Arial"/>
      <family val="2"/>
    </font>
    <font>
      <sz val="10"/>
      <name val="Times New Roman"/>
      <family val="1"/>
    </font>
    <font>
      <b/>
      <sz val="10"/>
      <color indexed="12"/>
      <name val="Arial"/>
      <family val="2"/>
    </font>
    <font>
      <b/>
      <sz val="10"/>
      <color indexed="17"/>
      <name val="Arial"/>
      <family val="2"/>
    </font>
    <font>
      <sz val="10"/>
      <color indexed="17"/>
      <name val="Arial"/>
      <family val="2"/>
    </font>
    <font>
      <b/>
      <sz val="10"/>
      <color theme="6" tint="-0.499984740745262"/>
      <name val="Arial"/>
      <family val="2"/>
    </font>
    <font>
      <b/>
      <sz val="10"/>
      <color indexed="10"/>
      <name val="Arial"/>
      <family val="2"/>
    </font>
    <font>
      <b/>
      <sz val="10"/>
      <color rgb="FFFF0000"/>
      <name val="Times New Roman"/>
      <family val="1"/>
    </font>
    <font>
      <b/>
      <sz val="10"/>
      <color rgb="FFFF0000"/>
      <name val="Arial"/>
      <family val="2"/>
    </font>
    <font>
      <sz val="9.9499999999999993"/>
      <color indexed="8"/>
      <name val="Roman 12cpi"/>
    </font>
    <font>
      <sz val="9.9499999999999993"/>
      <color indexed="8"/>
      <name val="Roman 17cpi"/>
    </font>
    <font>
      <sz val="9"/>
      <color theme="1"/>
      <name val="Arial"/>
      <family val="2"/>
    </font>
    <font>
      <b/>
      <sz val="8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172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0" fillId="0" borderId="4" xfId="0" applyBorder="1"/>
    <xf numFmtId="0" fontId="3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6" xfId="0" applyFont="1" applyBorder="1"/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5" xfId="0" applyBorder="1"/>
    <xf numFmtId="0" fontId="4" fillId="0" borderId="0" xfId="0" applyFont="1" applyAlignment="1">
      <alignment horizontal="right"/>
    </xf>
    <xf numFmtId="0" fontId="0" fillId="0" borderId="0" xfId="0" applyFill="1" applyBorder="1"/>
    <xf numFmtId="4" fontId="5" fillId="0" borderId="0" xfId="0" applyNumberFormat="1" applyFont="1"/>
    <xf numFmtId="4" fontId="0" fillId="0" borderId="15" xfId="0" applyNumberFormat="1" applyBorder="1"/>
    <xf numFmtId="4" fontId="3" fillId="0" borderId="6" xfId="0" applyNumberFormat="1" applyFont="1" applyBorder="1"/>
    <xf numFmtId="4" fontId="0" fillId="0" borderId="4" xfId="0" applyNumberFormat="1" applyBorder="1"/>
    <xf numFmtId="4" fontId="0" fillId="0" borderId="10" xfId="0" applyNumberFormat="1" applyBorder="1"/>
    <xf numFmtId="4" fontId="0" fillId="0" borderId="8" xfId="0" applyNumberFormat="1" applyBorder="1"/>
    <xf numFmtId="4" fontId="0" fillId="0" borderId="0" xfId="0" applyNumberFormat="1" applyBorder="1"/>
    <xf numFmtId="4" fontId="0" fillId="0" borderId="7" xfId="0" applyNumberFormat="1" applyBorder="1"/>
    <xf numFmtId="4" fontId="0" fillId="0" borderId="5" xfId="0" applyNumberFormat="1" applyBorder="1"/>
    <xf numFmtId="0" fontId="0" fillId="0" borderId="1" xfId="0" applyBorder="1" applyAlignment="1">
      <alignment horizontal="center"/>
    </xf>
    <xf numFmtId="4" fontId="0" fillId="0" borderId="13" xfId="0" applyNumberFormat="1" applyBorder="1"/>
    <xf numFmtId="4" fontId="0" fillId="0" borderId="12" xfId="0" applyNumberFormat="1" applyBorder="1"/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6" fillId="0" borderId="10" xfId="0" applyFont="1" applyBorder="1"/>
    <xf numFmtId="4" fontId="6" fillId="0" borderId="15" xfId="0" applyNumberFormat="1" applyFont="1" applyBorder="1"/>
    <xf numFmtId="4" fontId="6" fillId="0" borderId="0" xfId="0" applyNumberFormat="1" applyFont="1" applyBorder="1"/>
    <xf numFmtId="4" fontId="6" fillId="0" borderId="10" xfId="0" applyNumberFormat="1" applyFont="1" applyBorder="1"/>
    <xf numFmtId="0" fontId="6" fillId="0" borderId="15" xfId="0" applyFont="1" applyBorder="1"/>
    <xf numFmtId="0" fontId="6" fillId="0" borderId="12" xfId="0" applyFont="1" applyBorder="1"/>
    <xf numFmtId="0" fontId="6" fillId="0" borderId="5" xfId="0" applyFont="1" applyBorder="1"/>
    <xf numFmtId="0" fontId="6" fillId="0" borderId="0" xfId="0" applyFont="1"/>
    <xf numFmtId="4" fontId="7" fillId="0" borderId="6" xfId="0" applyNumberFormat="1" applyFont="1" applyBorder="1"/>
    <xf numFmtId="4" fontId="6" fillId="0" borderId="12" xfId="0" applyNumberFormat="1" applyFont="1" applyBorder="1"/>
    <xf numFmtId="4" fontId="6" fillId="0" borderId="5" xfId="0" applyNumberFormat="1" applyFont="1" applyBorder="1"/>
    <xf numFmtId="4" fontId="6" fillId="0" borderId="13" xfId="0" applyNumberFormat="1" applyFont="1" applyBorder="1"/>
    <xf numFmtId="4" fontId="6" fillId="0" borderId="0" xfId="0" applyNumberFormat="1" applyFont="1"/>
    <xf numFmtId="0" fontId="6" fillId="0" borderId="7" xfId="0" applyFont="1" applyBorder="1"/>
    <xf numFmtId="0" fontId="6" fillId="0" borderId="4" xfId="0" applyFont="1" applyBorder="1"/>
    <xf numFmtId="4" fontId="6" fillId="0" borderId="7" xfId="0" applyNumberFormat="1" applyFont="1" applyBorder="1"/>
    <xf numFmtId="4" fontId="6" fillId="0" borderId="8" xfId="0" applyNumberFormat="1" applyFont="1" applyBorder="1"/>
    <xf numFmtId="4" fontId="6" fillId="0" borderId="4" xfId="0" applyNumberFormat="1" applyFont="1" applyBorder="1"/>
    <xf numFmtId="4" fontId="0" fillId="0" borderId="0" xfId="0" applyNumberFormat="1"/>
    <xf numFmtId="4" fontId="6" fillId="0" borderId="2" xfId="0" applyNumberFormat="1" applyFont="1" applyBorder="1"/>
    <xf numFmtId="4" fontId="7" fillId="0" borderId="5" xfId="0" applyNumberFormat="1" applyFont="1" applyBorder="1"/>
    <xf numFmtId="4" fontId="7" fillId="0" borderId="2" xfId="0" applyNumberFormat="1" applyFont="1" applyBorder="1" applyAlignment="1">
      <alignment horizontal="center"/>
    </xf>
    <xf numFmtId="4" fontId="7" fillId="0" borderId="3" xfId="0" applyNumberFormat="1" applyFont="1" applyBorder="1" applyAlignment="1">
      <alignment horizontal="center"/>
    </xf>
    <xf numFmtId="4" fontId="6" fillId="0" borderId="9" xfId="0" applyNumberFormat="1" applyFont="1" applyBorder="1"/>
    <xf numFmtId="0" fontId="0" fillId="0" borderId="2" xfId="0" applyBorder="1"/>
    <xf numFmtId="4" fontId="7" fillId="0" borderId="0" xfId="0" applyNumberFormat="1" applyFont="1"/>
    <xf numFmtId="4" fontId="6" fillId="0" borderId="11" xfId="0" applyNumberFormat="1" applyFont="1" applyBorder="1"/>
    <xf numFmtId="4" fontId="6" fillId="0" borderId="14" xfId="0" applyNumberFormat="1" applyFont="1" applyBorder="1"/>
    <xf numFmtId="0" fontId="13" fillId="0" borderId="0" xfId="0" applyFont="1"/>
    <xf numFmtId="0" fontId="13" fillId="0" borderId="4" xfId="0" applyFont="1" applyBorder="1"/>
    <xf numFmtId="0" fontId="13" fillId="0" borderId="2" xfId="0" applyFont="1" applyBorder="1"/>
    <xf numFmtId="0" fontId="13" fillId="0" borderId="7" xfId="0" applyFont="1" applyBorder="1"/>
    <xf numFmtId="4" fontId="13" fillId="0" borderId="15" xfId="0" applyNumberFormat="1" applyFont="1" applyBorder="1"/>
    <xf numFmtId="0" fontId="13" fillId="0" borderId="8" xfId="0" applyFont="1" applyBorder="1"/>
    <xf numFmtId="0" fontId="13" fillId="0" borderId="10" xfId="0" applyFont="1" applyBorder="1"/>
    <xf numFmtId="0" fontId="13" fillId="0" borderId="12" xfId="0" applyFont="1" applyBorder="1"/>
    <xf numFmtId="0" fontId="13" fillId="0" borderId="5" xfId="0" applyFont="1" applyBorder="1"/>
    <xf numFmtId="0" fontId="13" fillId="0" borderId="6" xfId="0" applyFont="1" applyBorder="1" applyAlignment="1">
      <alignment horizontal="center"/>
    </xf>
    <xf numFmtId="0" fontId="13" fillId="0" borderId="9" xfId="0" applyFont="1" applyBorder="1"/>
    <xf numFmtId="0" fontId="13" fillId="0" borderId="0" xfId="0" applyFont="1" applyBorder="1"/>
    <xf numFmtId="0" fontId="13" fillId="0" borderId="11" xfId="0" applyFont="1" applyBorder="1"/>
    <xf numFmtId="0" fontId="13" fillId="0" borderId="13" xfId="0" applyFont="1" applyBorder="1"/>
    <xf numFmtId="0" fontId="13" fillId="0" borderId="14" xfId="0" applyFont="1" applyBorder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15" xfId="0" applyFill="1" applyBorder="1"/>
    <xf numFmtId="0" fontId="0" fillId="0" borderId="5" xfId="0" applyBorder="1" applyAlignment="1">
      <alignment horizontal="center"/>
    </xf>
    <xf numFmtId="0" fontId="8" fillId="0" borderId="15" xfId="0" applyFont="1" applyBorder="1"/>
    <xf numFmtId="3" fontId="6" fillId="0" borderId="0" xfId="0" applyNumberFormat="1" applyFont="1" applyAlignment="1">
      <alignment horizontal="center"/>
    </xf>
    <xf numFmtId="3" fontId="7" fillId="0" borderId="0" xfId="0" applyNumberFormat="1" applyFont="1"/>
    <xf numFmtId="3" fontId="6" fillId="0" borderId="0" xfId="0" applyNumberFormat="1" applyFont="1"/>
    <xf numFmtId="3" fontId="17" fillId="0" borderId="0" xfId="0" applyNumberFormat="1" applyFont="1"/>
    <xf numFmtId="3" fontId="15" fillId="0" borderId="0" xfId="0" applyNumberFormat="1" applyFont="1"/>
    <xf numFmtId="3" fontId="18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8" fillId="0" borderId="0" xfId="0" applyNumberFormat="1" applyFont="1"/>
    <xf numFmtId="3" fontId="11" fillId="0" borderId="0" xfId="0" applyNumberFormat="1" applyFont="1"/>
    <xf numFmtId="3" fontId="16" fillId="0" borderId="0" xfId="0" applyNumberFormat="1" applyFont="1"/>
    <xf numFmtId="3" fontId="12" fillId="0" borderId="0" xfId="0" applyNumberFormat="1" applyFont="1"/>
    <xf numFmtId="3" fontId="10" fillId="0" borderId="0" xfId="0" applyNumberFormat="1" applyFont="1"/>
    <xf numFmtId="3" fontId="19" fillId="0" borderId="0" xfId="0" applyNumberFormat="1" applyFont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3" fontId="6" fillId="0" borderId="0" xfId="0" applyNumberFormat="1" applyFont="1" applyFill="1"/>
    <xf numFmtId="4" fontId="6" fillId="0" borderId="0" xfId="0" applyNumberFormat="1" applyFont="1" applyFill="1"/>
    <xf numFmtId="3" fontId="17" fillId="0" borderId="0" xfId="0" applyNumberFormat="1" applyFont="1" applyFill="1"/>
    <xf numFmtId="3" fontId="18" fillId="0" borderId="0" xfId="0" applyNumberFormat="1" applyFont="1" applyFill="1"/>
    <xf numFmtId="3" fontId="11" fillId="0" borderId="0" xfId="0" applyNumberFormat="1" applyFont="1" applyFill="1"/>
    <xf numFmtId="3" fontId="15" fillId="0" borderId="0" xfId="0" applyNumberFormat="1" applyFont="1" applyFill="1"/>
    <xf numFmtId="3" fontId="12" fillId="0" borderId="0" xfId="0" applyNumberFormat="1" applyFont="1" applyFill="1"/>
    <xf numFmtId="0" fontId="1" fillId="0" borderId="15" xfId="0" applyFont="1" applyBorder="1"/>
    <xf numFmtId="4" fontId="1" fillId="0" borderId="0" xfId="0" applyNumberFormat="1" applyFont="1"/>
    <xf numFmtId="3" fontId="1" fillId="0" borderId="0" xfId="0" applyNumberFormat="1" applyFont="1"/>
    <xf numFmtId="3" fontId="21" fillId="0" borderId="0" xfId="0" applyNumberFormat="1" applyFont="1"/>
    <xf numFmtId="4" fontId="22" fillId="0" borderId="0" xfId="0" applyNumberFormat="1" applyFont="1"/>
    <xf numFmtId="4" fontId="22" fillId="0" borderId="0" xfId="0" applyNumberFormat="1" applyFont="1" applyAlignment="1">
      <alignment horizontal="center"/>
    </xf>
    <xf numFmtId="3" fontId="23" fillId="0" borderId="0" xfId="0" applyNumberFormat="1" applyFont="1" applyAlignment="1">
      <alignment horizontal="center"/>
    </xf>
    <xf numFmtId="3" fontId="1" fillId="0" borderId="0" xfId="0" applyNumberFormat="1" applyFont="1" applyAlignment="1">
      <alignment horizontal="center"/>
    </xf>
    <xf numFmtId="4" fontId="20" fillId="0" borderId="0" xfId="0" applyNumberFormat="1" applyFont="1"/>
    <xf numFmtId="3" fontId="24" fillId="0" borderId="0" xfId="0" applyNumberFormat="1" applyFont="1"/>
    <xf numFmtId="3" fontId="23" fillId="0" borderId="0" xfId="0" applyNumberFormat="1" applyFont="1"/>
    <xf numFmtId="3" fontId="3" fillId="0" borderId="0" xfId="0" applyNumberFormat="1" applyFont="1"/>
    <xf numFmtId="3" fontId="25" fillId="0" borderId="0" xfId="0" applyNumberFormat="1" applyFont="1"/>
    <xf numFmtId="4" fontId="3" fillId="0" borderId="0" xfId="0" applyNumberFormat="1" applyFont="1"/>
    <xf numFmtId="3" fontId="26" fillId="0" borderId="0" xfId="0" applyNumberFormat="1" applyFont="1"/>
    <xf numFmtId="3" fontId="27" fillId="0" borderId="0" xfId="0" applyNumberFormat="1" applyFont="1"/>
    <xf numFmtId="4" fontId="28" fillId="2" borderId="0" xfId="0" applyNumberFormat="1" applyFont="1" applyFill="1"/>
    <xf numFmtId="4" fontId="22" fillId="0" borderId="0" xfId="0" applyNumberFormat="1" applyFont="1" applyFill="1"/>
    <xf numFmtId="4" fontId="29" fillId="2" borderId="0" xfId="0" applyNumberFormat="1" applyFont="1" applyFill="1"/>
    <xf numFmtId="164" fontId="6" fillId="0" borderId="0" xfId="0" applyNumberFormat="1" applyFont="1"/>
    <xf numFmtId="7" fontId="30" fillId="0" borderId="0" xfId="0" applyNumberFormat="1" applyFont="1" applyAlignment="1">
      <alignment vertical="center"/>
    </xf>
    <xf numFmtId="4" fontId="20" fillId="2" borderId="0" xfId="0" applyNumberFormat="1" applyFont="1" applyFill="1"/>
    <xf numFmtId="4" fontId="7" fillId="2" borderId="0" xfId="0" applyNumberFormat="1" applyFont="1" applyFill="1"/>
    <xf numFmtId="4" fontId="6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4" fontId="31" fillId="0" borderId="0" xfId="0" applyNumberFormat="1" applyFont="1" applyAlignment="1">
      <alignment vertical="center"/>
    </xf>
    <xf numFmtId="3" fontId="25" fillId="0" borderId="0" xfId="0" applyNumberFormat="1" applyFont="1" applyFill="1"/>
    <xf numFmtId="3" fontId="21" fillId="0" borderId="0" xfId="0" applyNumberFormat="1" applyFont="1" applyFill="1"/>
    <xf numFmtId="3" fontId="24" fillId="0" borderId="0" xfId="0" applyNumberFormat="1" applyFont="1" applyFill="1"/>
    <xf numFmtId="3" fontId="1" fillId="0" borderId="0" xfId="0" applyNumberFormat="1" applyFont="1" applyFill="1"/>
    <xf numFmtId="4" fontId="1" fillId="0" borderId="0" xfId="0" applyNumberFormat="1" applyFont="1" applyFill="1"/>
    <xf numFmtId="0" fontId="3" fillId="0" borderId="15" xfId="0" applyFont="1" applyBorder="1"/>
    <xf numFmtId="0" fontId="3" fillId="0" borderId="1" xfId="0" applyFont="1" applyBorder="1" applyAlignment="1">
      <alignment horizontal="center"/>
    </xf>
    <xf numFmtId="4" fontId="6" fillId="0" borderId="0" xfId="0" applyNumberFormat="1" applyFont="1" applyAlignment="1">
      <alignment horizontal="center"/>
    </xf>
    <xf numFmtId="4" fontId="20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0" fontId="1" fillId="0" borderId="10" xfId="0" applyFont="1" applyBorder="1"/>
    <xf numFmtId="165" fontId="6" fillId="0" borderId="0" xfId="0" applyNumberFormat="1" applyFont="1"/>
    <xf numFmtId="4" fontId="1" fillId="0" borderId="15" xfId="0" applyNumberFormat="1" applyFont="1" applyBorder="1"/>
    <xf numFmtId="3" fontId="32" fillId="0" borderId="0" xfId="0" applyNumberFormat="1" applyFont="1"/>
    <xf numFmtId="4" fontId="7" fillId="0" borderId="6" xfId="0" applyNumberFormat="1" applyFont="1" applyBorder="1" applyAlignment="1">
      <alignment horizontal="center"/>
    </xf>
    <xf numFmtId="4" fontId="9" fillId="0" borderId="0" xfId="0" applyNumberFormat="1" applyFont="1" applyAlignment="1">
      <alignment horizontal="center"/>
    </xf>
    <xf numFmtId="4" fontId="9" fillId="0" borderId="0" xfId="0" applyNumberFormat="1" applyFont="1"/>
    <xf numFmtId="4" fontId="2" fillId="0" borderId="0" xfId="0" applyNumberFormat="1" applyFont="1"/>
    <xf numFmtId="4" fontId="33" fillId="2" borderId="0" xfId="0" applyNumberFormat="1" applyFont="1" applyFill="1"/>
    <xf numFmtId="4" fontId="9" fillId="2" borderId="0" xfId="0" applyNumberFormat="1" applyFont="1" applyFill="1"/>
    <xf numFmtId="3" fontId="6" fillId="0" borderId="0" xfId="0" applyNumberFormat="1" applyFont="1" applyAlignment="1">
      <alignment horizontal="center"/>
    </xf>
    <xf numFmtId="4" fontId="14" fillId="0" borderId="0" xfId="0" applyNumberFormat="1" applyFont="1" applyAlignment="1">
      <alignment horizontal="center"/>
    </xf>
    <xf numFmtId="3" fontId="16" fillId="0" borderId="0" xfId="0" applyNumberFormat="1" applyFont="1" applyAlignment="1">
      <alignment horizontal="center"/>
    </xf>
    <xf numFmtId="3" fontId="10" fillId="0" borderId="0" xfId="0" applyNumberFormat="1" applyFont="1" applyAlignment="1">
      <alignment horizontal="center"/>
    </xf>
    <xf numFmtId="3" fontId="18" fillId="0" borderId="0" xfId="0" applyNumberFormat="1" applyFont="1" applyAlignment="1">
      <alignment horizontal="center"/>
    </xf>
    <xf numFmtId="4" fontId="6" fillId="0" borderId="0" xfId="0" applyNumberFormat="1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" fontId="20" fillId="0" borderId="0" xfId="0" applyNumberFormat="1" applyFont="1" applyAlignment="1">
      <alignment horizontal="center"/>
    </xf>
    <xf numFmtId="4" fontId="22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3" fontId="7" fillId="0" borderId="0" xfId="0" applyNumberFormat="1" applyFont="1" applyAlignment="1">
      <alignment horizontal="center"/>
    </xf>
  </cellXfs>
  <cellStyles count="2">
    <cellStyle name="Normal" xfId="0" builtinId="0"/>
    <cellStyle name="Normal 2 3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28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baseColWidth="10" defaultRowHeight="12"/>
  <cols>
    <col min="1" max="1" width="31" style="87" customWidth="1"/>
    <col min="2" max="8" width="13.7109375" style="48" customWidth="1"/>
    <col min="9" max="9" width="11.5703125" style="48" customWidth="1"/>
    <col min="10" max="10" width="13.7109375" style="48" customWidth="1"/>
    <col min="11" max="11" width="15" style="48" bestFit="1" customWidth="1"/>
    <col min="12" max="12" width="15.7109375" style="48" bestFit="1" customWidth="1"/>
    <col min="13" max="13" width="13.7109375" style="48" customWidth="1"/>
    <col min="14" max="14" width="1.7109375" style="48" customWidth="1"/>
    <col min="15" max="15" width="14.85546875" style="48" bestFit="1" customWidth="1"/>
    <col min="16" max="16" width="11.42578125" style="87"/>
    <col min="17" max="17" width="12.42578125" style="87" bestFit="1" customWidth="1"/>
    <col min="18" max="18" width="13.7109375" style="88" bestFit="1" customWidth="1"/>
    <col min="19" max="19" width="13.7109375" style="88" customWidth="1"/>
    <col min="20" max="20" width="13.7109375" style="87" bestFit="1" customWidth="1"/>
    <col min="21" max="21" width="14.42578125" style="87" bestFit="1" customWidth="1"/>
    <col min="22" max="22" width="14.5703125" style="89" customWidth="1"/>
    <col min="23" max="23" width="14.42578125" style="88" bestFit="1" customWidth="1"/>
    <col min="24" max="24" width="13.85546875" style="87" customWidth="1"/>
    <col min="25" max="25" width="14.42578125" style="87" bestFit="1" customWidth="1"/>
    <col min="26" max="16384" width="11.42578125" style="48"/>
  </cols>
  <sheetData>
    <row r="2" spans="1:25" ht="15.75">
      <c r="A2" s="158" t="s">
        <v>320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  <c r="O2" s="158"/>
    </row>
    <row r="3" spans="1:25">
      <c r="A3" s="157" t="s">
        <v>249</v>
      </c>
      <c r="B3" s="157"/>
      <c r="C3" s="157"/>
      <c r="D3" s="157"/>
      <c r="E3" s="157"/>
      <c r="F3" s="157"/>
      <c r="G3" s="157"/>
      <c r="H3" s="157"/>
      <c r="I3" s="157"/>
      <c r="J3" s="157"/>
      <c r="K3" s="157"/>
      <c r="L3" s="157"/>
      <c r="M3" s="157"/>
      <c r="N3" s="157"/>
      <c r="O3" s="157"/>
    </row>
    <row r="4" spans="1:25">
      <c r="A4" s="157" t="s">
        <v>316</v>
      </c>
      <c r="B4" s="157"/>
      <c r="C4" s="157"/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</row>
    <row r="5" spans="1:25">
      <c r="B5" s="101" t="s">
        <v>118</v>
      </c>
      <c r="C5" s="101" t="s">
        <v>119</v>
      </c>
      <c r="D5" s="101" t="s">
        <v>120</v>
      </c>
      <c r="E5" s="101" t="s">
        <v>121</v>
      </c>
      <c r="F5" s="101" t="s">
        <v>122</v>
      </c>
      <c r="G5" s="101" t="s">
        <v>123</v>
      </c>
      <c r="H5" s="101" t="s">
        <v>124</v>
      </c>
      <c r="I5" s="101" t="s">
        <v>125</v>
      </c>
      <c r="J5" s="101" t="s">
        <v>126</v>
      </c>
      <c r="K5" s="101" t="s">
        <v>127</v>
      </c>
      <c r="L5" s="101" t="s">
        <v>128</v>
      </c>
      <c r="M5" s="101" t="s">
        <v>129</v>
      </c>
      <c r="N5" s="133"/>
      <c r="O5" s="101" t="s">
        <v>18</v>
      </c>
      <c r="R5" s="161" t="s">
        <v>254</v>
      </c>
      <c r="S5" s="161"/>
      <c r="T5" s="160" t="s">
        <v>255</v>
      </c>
      <c r="U5" s="160"/>
      <c r="V5" s="159" t="s">
        <v>256</v>
      </c>
      <c r="W5" s="159"/>
      <c r="X5" s="91" t="s">
        <v>257</v>
      </c>
      <c r="Y5" s="91" t="s">
        <v>18</v>
      </c>
    </row>
    <row r="7" spans="1:25">
      <c r="A7" s="86" t="s">
        <v>6</v>
      </c>
      <c r="B7" s="61">
        <f>SUM(B8:B15)</f>
        <v>50171633.939999998</v>
      </c>
      <c r="C7" s="61">
        <f>SUM(C8:C15)</f>
        <v>19195006.839999996</v>
      </c>
      <c r="D7" s="61">
        <f>SUM(D8:D15)</f>
        <v>7964827.96</v>
      </c>
      <c r="E7" s="61">
        <f>SUM(E8:E15)</f>
        <v>8851455.9800000004</v>
      </c>
      <c r="F7" s="61">
        <f t="shared" ref="F7:M7" si="0">SUM(F8:F15)</f>
        <v>9457805.9000000004</v>
      </c>
      <c r="G7" s="61">
        <f t="shared" si="0"/>
        <v>15267974.75</v>
      </c>
      <c r="H7" s="61">
        <f t="shared" si="0"/>
        <v>7265927.1600000011</v>
      </c>
      <c r="I7" s="61">
        <f t="shared" si="0"/>
        <v>7682431.29</v>
      </c>
      <c r="J7" s="61">
        <f>SUM(J8:J15)</f>
        <v>10415277.93</v>
      </c>
      <c r="K7" s="61">
        <f t="shared" si="0"/>
        <v>7125117.5199999996</v>
      </c>
      <c r="L7" s="61">
        <f t="shared" si="0"/>
        <v>11484353.560000001</v>
      </c>
      <c r="M7" s="61">
        <f t="shared" si="0"/>
        <v>14474332.040000001</v>
      </c>
      <c r="N7" s="61"/>
      <c r="O7" s="131">
        <f>SUM(B7:M7)</f>
        <v>169356144.87</v>
      </c>
      <c r="R7" s="93">
        <f>SUM(B7:D7)</f>
        <v>77331468.739999995</v>
      </c>
      <c r="S7" s="93">
        <f>R7</f>
        <v>77331468.739999995</v>
      </c>
      <c r="T7" s="86">
        <f>SUM(E7:G7)</f>
        <v>33577236.630000003</v>
      </c>
      <c r="U7" s="94">
        <f>SUM(S7:T7)</f>
        <v>110908705.37</v>
      </c>
      <c r="V7" s="95">
        <f>SUM(H7:J7)</f>
        <v>25363636.380000003</v>
      </c>
      <c r="W7" s="93">
        <f>SUM(U7:V7)</f>
        <v>136272341.75</v>
      </c>
      <c r="X7" s="86">
        <f>SUM(K7:M7)</f>
        <v>33083803.119999997</v>
      </c>
      <c r="Y7" s="94">
        <f>SUM(W7:X7)</f>
        <v>169356144.87</v>
      </c>
    </row>
    <row r="8" spans="1:25">
      <c r="A8" s="87" t="s">
        <v>49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O8" s="48">
        <f>SUM(B8:M8)</f>
        <v>0</v>
      </c>
      <c r="R8" s="88">
        <f>SUM(B8:D8)</f>
        <v>0</v>
      </c>
      <c r="S8" s="93">
        <f t="shared" ref="S8:S80" si="1">R8</f>
        <v>0</v>
      </c>
      <c r="T8" s="87">
        <f t="shared" ref="T8:T80" si="2">SUM(E8:G8)</f>
        <v>0</v>
      </c>
      <c r="U8" s="94">
        <f t="shared" ref="U8:U80" si="3">SUM(S8:T8)</f>
        <v>0</v>
      </c>
      <c r="V8" s="89">
        <f t="shared" ref="V8:V80" si="4">SUM(H8:J8)</f>
        <v>0</v>
      </c>
      <c r="W8" s="88">
        <f>SUM(U8:V8)</f>
        <v>0</v>
      </c>
      <c r="X8" s="87">
        <f t="shared" ref="X8:X80" si="5">SUM(K8:M8)</f>
        <v>0</v>
      </c>
      <c r="Y8" s="96">
        <f>SUM(W8:X8)</f>
        <v>0</v>
      </c>
    </row>
    <row r="9" spans="1:25" s="103" customFormat="1">
      <c r="A9" s="102" t="s">
        <v>50</v>
      </c>
      <c r="B9" s="48">
        <v>36098580</v>
      </c>
      <c r="C9" s="48">
        <v>13009967.18</v>
      </c>
      <c r="D9" s="48">
        <v>2757635</v>
      </c>
      <c r="E9" s="48">
        <v>3195627.5</v>
      </c>
      <c r="F9" s="48">
        <v>1242254.5</v>
      </c>
      <c r="G9" s="48">
        <v>1869979.35</v>
      </c>
      <c r="H9" s="48">
        <v>2781502.6</v>
      </c>
      <c r="I9" s="48">
        <v>1340504.58</v>
      </c>
      <c r="J9" s="48">
        <v>1120844</v>
      </c>
      <c r="K9" s="48">
        <v>752449.25</v>
      </c>
      <c r="L9" s="48">
        <v>1183282.25</v>
      </c>
      <c r="M9" s="48">
        <v>9644734</v>
      </c>
      <c r="N9" s="48"/>
      <c r="O9" s="48">
        <f t="shared" ref="O9:O15" si="6">SUM(B9:M9)</f>
        <v>74997360.210000008</v>
      </c>
      <c r="P9" s="102"/>
      <c r="Q9" s="102"/>
      <c r="R9" s="104">
        <f>SUM(B9:D9)</f>
        <v>51866182.18</v>
      </c>
      <c r="S9" s="105">
        <f t="shared" si="1"/>
        <v>51866182.18</v>
      </c>
      <c r="T9" s="102">
        <f t="shared" si="2"/>
        <v>6307861.3499999996</v>
      </c>
      <c r="U9" s="106">
        <f t="shared" si="3"/>
        <v>58174043.530000001</v>
      </c>
      <c r="V9" s="107">
        <f t="shared" si="4"/>
        <v>5242851.18</v>
      </c>
      <c r="W9" s="104">
        <f>SUM(U9:V9)</f>
        <v>63416894.710000001</v>
      </c>
      <c r="X9" s="102">
        <f>SUM(K9:M9)</f>
        <v>11580465.5</v>
      </c>
      <c r="Y9" s="108">
        <f>SUM(W9:X9)</f>
        <v>74997360.210000008</v>
      </c>
    </row>
    <row r="10" spans="1:25" s="103" customFormat="1">
      <c r="A10" s="102" t="s">
        <v>51</v>
      </c>
      <c r="B10" s="48">
        <v>14033895.859999999</v>
      </c>
      <c r="C10" s="48">
        <v>5813092.5099999998</v>
      </c>
      <c r="D10" s="48">
        <v>5155902.76</v>
      </c>
      <c r="E10" s="48">
        <v>5605243.0199999996</v>
      </c>
      <c r="F10" s="48">
        <v>8150341.3899999997</v>
      </c>
      <c r="G10" s="48">
        <v>13288403.800000001</v>
      </c>
      <c r="H10" s="48">
        <v>4458985.53</v>
      </c>
      <c r="I10" s="48">
        <v>6293595.9199999999</v>
      </c>
      <c r="J10" s="48">
        <v>9234921.8100000005</v>
      </c>
      <c r="K10" s="48">
        <v>6343225.8799999999</v>
      </c>
      <c r="L10" s="48">
        <v>10225976.23</v>
      </c>
      <c r="M10" s="48">
        <v>4788796.03</v>
      </c>
      <c r="N10" s="48"/>
      <c r="O10" s="48">
        <f t="shared" si="6"/>
        <v>93392380.739999995</v>
      </c>
      <c r="P10" s="102"/>
      <c r="Q10" s="102"/>
      <c r="R10" s="104">
        <f t="shared" ref="R10:R80" si="7">SUM(B10:D10)</f>
        <v>25002891.129999995</v>
      </c>
      <c r="S10" s="105">
        <f t="shared" si="1"/>
        <v>25002891.129999995</v>
      </c>
      <c r="T10" s="102">
        <f t="shared" si="2"/>
        <v>27043988.210000001</v>
      </c>
      <c r="U10" s="106">
        <f t="shared" si="3"/>
        <v>52046879.339999996</v>
      </c>
      <c r="V10" s="107">
        <f t="shared" si="4"/>
        <v>19987503.259999998</v>
      </c>
      <c r="W10" s="104">
        <f t="shared" ref="W10:Y81" si="8">SUM(U10:V10)</f>
        <v>72034382.599999994</v>
      </c>
      <c r="X10" s="102">
        <f t="shared" si="5"/>
        <v>21357998.140000001</v>
      </c>
      <c r="Y10" s="108">
        <f t="shared" si="8"/>
        <v>93392380.739999995</v>
      </c>
    </row>
    <row r="11" spans="1:25">
      <c r="A11" s="87" t="s">
        <v>52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O11" s="48">
        <f t="shared" si="6"/>
        <v>0</v>
      </c>
      <c r="R11" s="88">
        <f t="shared" si="7"/>
        <v>0</v>
      </c>
      <c r="S11" s="93">
        <f t="shared" si="1"/>
        <v>0</v>
      </c>
      <c r="T11" s="87">
        <f t="shared" si="2"/>
        <v>0</v>
      </c>
      <c r="U11" s="94">
        <f t="shared" si="3"/>
        <v>0</v>
      </c>
      <c r="V11" s="89">
        <f t="shared" si="4"/>
        <v>0</v>
      </c>
      <c r="W11" s="88">
        <f t="shared" si="8"/>
        <v>0</v>
      </c>
      <c r="X11" s="87">
        <f t="shared" si="5"/>
        <v>0</v>
      </c>
      <c r="Y11" s="96">
        <f t="shared" si="8"/>
        <v>0</v>
      </c>
    </row>
    <row r="12" spans="1:25">
      <c r="A12" s="87" t="s">
        <v>53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O12" s="48">
        <f t="shared" si="6"/>
        <v>0</v>
      </c>
      <c r="R12" s="88">
        <f t="shared" si="7"/>
        <v>0</v>
      </c>
      <c r="S12" s="93">
        <f t="shared" si="1"/>
        <v>0</v>
      </c>
      <c r="T12" s="87">
        <f t="shared" si="2"/>
        <v>0</v>
      </c>
      <c r="U12" s="94">
        <f t="shared" si="3"/>
        <v>0</v>
      </c>
      <c r="V12" s="89">
        <f t="shared" si="4"/>
        <v>0</v>
      </c>
      <c r="W12" s="88">
        <f t="shared" si="8"/>
        <v>0</v>
      </c>
      <c r="X12" s="87">
        <f t="shared" si="5"/>
        <v>0</v>
      </c>
      <c r="Y12" s="96">
        <f t="shared" si="8"/>
        <v>0</v>
      </c>
    </row>
    <row r="13" spans="1:25">
      <c r="A13" s="87" t="s">
        <v>54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O13" s="48">
        <f t="shared" si="6"/>
        <v>0</v>
      </c>
      <c r="R13" s="88">
        <f t="shared" si="7"/>
        <v>0</v>
      </c>
      <c r="S13" s="93">
        <f t="shared" si="1"/>
        <v>0</v>
      </c>
      <c r="T13" s="87">
        <f t="shared" si="2"/>
        <v>0</v>
      </c>
      <c r="U13" s="94">
        <f t="shared" si="3"/>
        <v>0</v>
      </c>
      <c r="V13" s="89">
        <f t="shared" si="4"/>
        <v>0</v>
      </c>
      <c r="W13" s="88">
        <f t="shared" si="8"/>
        <v>0</v>
      </c>
      <c r="X13" s="87">
        <f t="shared" si="5"/>
        <v>0</v>
      </c>
      <c r="Y13" s="96">
        <f t="shared" si="8"/>
        <v>0</v>
      </c>
    </row>
    <row r="14" spans="1:25">
      <c r="A14" s="87" t="s">
        <v>55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O14" s="48">
        <f t="shared" si="6"/>
        <v>0</v>
      </c>
      <c r="R14" s="88">
        <f t="shared" si="7"/>
        <v>0</v>
      </c>
      <c r="S14" s="93">
        <f t="shared" si="1"/>
        <v>0</v>
      </c>
      <c r="T14" s="87">
        <f t="shared" si="2"/>
        <v>0</v>
      </c>
      <c r="U14" s="94">
        <f t="shared" si="3"/>
        <v>0</v>
      </c>
      <c r="V14" s="89">
        <f t="shared" si="4"/>
        <v>0</v>
      </c>
      <c r="W14" s="88">
        <f t="shared" si="8"/>
        <v>0</v>
      </c>
      <c r="X14" s="87">
        <f t="shared" si="5"/>
        <v>0</v>
      </c>
      <c r="Y14" s="96">
        <f t="shared" si="8"/>
        <v>0</v>
      </c>
    </row>
    <row r="15" spans="1:25" s="103" customFormat="1">
      <c r="A15" s="102" t="s">
        <v>56</v>
      </c>
      <c r="B15" s="48">
        <v>39158.080000000002</v>
      </c>
      <c r="C15" s="48">
        <v>371947.15</v>
      </c>
      <c r="D15" s="48">
        <v>51290.2</v>
      </c>
      <c r="E15" s="48">
        <v>50585.46</v>
      </c>
      <c r="F15" s="48">
        <v>65210.01</v>
      </c>
      <c r="G15" s="48">
        <v>109591.6</v>
      </c>
      <c r="H15" s="48">
        <v>25439.03</v>
      </c>
      <c r="I15" s="48">
        <v>48330.79</v>
      </c>
      <c r="J15" s="48">
        <v>59512.12</v>
      </c>
      <c r="K15" s="48">
        <v>29442.39</v>
      </c>
      <c r="L15" s="48">
        <v>75095.08</v>
      </c>
      <c r="M15" s="48">
        <v>40802.01</v>
      </c>
      <c r="N15" s="48"/>
      <c r="O15" s="48">
        <f t="shared" si="6"/>
        <v>966403.92</v>
      </c>
      <c r="P15" s="102"/>
      <c r="Q15" s="102"/>
      <c r="R15" s="104">
        <f>SUM(B15:D15)</f>
        <v>462395.43000000005</v>
      </c>
      <c r="S15" s="105">
        <f t="shared" si="1"/>
        <v>462395.43000000005</v>
      </c>
      <c r="T15" s="102">
        <f t="shared" si="2"/>
        <v>225387.07</v>
      </c>
      <c r="U15" s="106">
        <f t="shared" si="3"/>
        <v>687782.5</v>
      </c>
      <c r="V15" s="107">
        <f t="shared" si="4"/>
        <v>133281.94</v>
      </c>
      <c r="W15" s="104">
        <f t="shared" si="8"/>
        <v>821064.44</v>
      </c>
      <c r="X15" s="102">
        <f t="shared" si="5"/>
        <v>145339.48000000001</v>
      </c>
      <c r="Y15" s="108">
        <f t="shared" si="8"/>
        <v>966403.91999999993</v>
      </c>
    </row>
    <row r="16" spans="1:25">
      <c r="O16" s="48" t="s">
        <v>1</v>
      </c>
      <c r="S16" s="93"/>
      <c r="U16" s="94"/>
      <c r="W16" s="88" t="s">
        <v>1</v>
      </c>
      <c r="Y16" s="96" t="s">
        <v>1</v>
      </c>
    </row>
    <row r="17" spans="1:25">
      <c r="A17" s="86" t="s">
        <v>7</v>
      </c>
      <c r="B17" s="61">
        <f>SUM(B18:B30)</f>
        <v>2778777.0599999996</v>
      </c>
      <c r="C17" s="61">
        <f>SUM(C18:C30)</f>
        <v>3258129.23</v>
      </c>
      <c r="D17" s="61">
        <f>SUM(D18:D30)</f>
        <v>3346408.01</v>
      </c>
      <c r="E17" s="61">
        <f>SUM(E18:E30)</f>
        <v>2862600.4299999997</v>
      </c>
      <c r="F17" s="61">
        <f t="shared" ref="F17:M17" si="9">SUM(F18:F30)</f>
        <v>5111881.3400000008</v>
      </c>
      <c r="G17" s="61">
        <f t="shared" si="9"/>
        <v>3274833.4000000004</v>
      </c>
      <c r="H17" s="61">
        <f t="shared" si="9"/>
        <v>3554437.89</v>
      </c>
      <c r="I17" s="61">
        <f t="shared" si="9"/>
        <v>21502227.710000005</v>
      </c>
      <c r="J17" s="61">
        <f>SUM(J18:J30)</f>
        <v>1104027.25</v>
      </c>
      <c r="K17" s="61">
        <f>SUM(K18:K30)</f>
        <v>4444024.6300000008</v>
      </c>
      <c r="L17" s="61">
        <f t="shared" si="9"/>
        <v>3242306.91</v>
      </c>
      <c r="M17" s="61">
        <f t="shared" si="9"/>
        <v>4083240.2600000002</v>
      </c>
      <c r="N17" s="61"/>
      <c r="O17" s="131">
        <f>SUM(B17:M17)</f>
        <v>58562894.120000012</v>
      </c>
      <c r="R17" s="93">
        <f>SUM(B17:D17)</f>
        <v>9383314.2999999989</v>
      </c>
      <c r="S17" s="93">
        <f t="shared" si="1"/>
        <v>9383314.2999999989</v>
      </c>
      <c r="T17" s="86">
        <f t="shared" si="2"/>
        <v>11249315.170000002</v>
      </c>
      <c r="U17" s="94">
        <f t="shared" si="3"/>
        <v>20632629.469999999</v>
      </c>
      <c r="V17" s="95">
        <f t="shared" si="4"/>
        <v>26160692.850000005</v>
      </c>
      <c r="W17" s="93">
        <f t="shared" si="8"/>
        <v>46793322.320000008</v>
      </c>
      <c r="X17" s="86">
        <f t="shared" si="5"/>
        <v>11769571.800000001</v>
      </c>
      <c r="Y17" s="94">
        <f t="shared" si="8"/>
        <v>58562894.120000005</v>
      </c>
    </row>
    <row r="18" spans="1:25">
      <c r="A18" s="87" t="s">
        <v>57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O18" s="48">
        <f t="shared" ref="O18:O30" si="10">SUM(B18:M18)</f>
        <v>0</v>
      </c>
      <c r="R18" s="88">
        <f t="shared" si="7"/>
        <v>0</v>
      </c>
      <c r="S18" s="93">
        <f t="shared" si="1"/>
        <v>0</v>
      </c>
      <c r="T18" s="87">
        <f t="shared" si="2"/>
        <v>0</v>
      </c>
      <c r="U18" s="94">
        <f t="shared" si="3"/>
        <v>0</v>
      </c>
      <c r="V18" s="89">
        <f t="shared" si="4"/>
        <v>0</v>
      </c>
      <c r="W18" s="88">
        <f t="shared" si="8"/>
        <v>0</v>
      </c>
      <c r="X18" s="87">
        <f t="shared" si="5"/>
        <v>0</v>
      </c>
      <c r="Y18" s="96">
        <f t="shared" si="8"/>
        <v>0</v>
      </c>
    </row>
    <row r="19" spans="1:25">
      <c r="A19" s="87" t="s">
        <v>58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O19" s="48">
        <f t="shared" si="10"/>
        <v>0</v>
      </c>
      <c r="R19" s="88">
        <f t="shared" si="7"/>
        <v>0</v>
      </c>
      <c r="S19" s="93">
        <f t="shared" si="1"/>
        <v>0</v>
      </c>
      <c r="T19" s="87">
        <f t="shared" si="2"/>
        <v>0</v>
      </c>
      <c r="U19" s="94">
        <f t="shared" si="3"/>
        <v>0</v>
      </c>
      <c r="V19" s="89">
        <f t="shared" si="4"/>
        <v>0</v>
      </c>
      <c r="W19" s="88">
        <f t="shared" si="8"/>
        <v>0</v>
      </c>
      <c r="X19" s="87">
        <f t="shared" si="5"/>
        <v>0</v>
      </c>
      <c r="Y19" s="96">
        <f t="shared" si="8"/>
        <v>0</v>
      </c>
    </row>
    <row r="20" spans="1:25" s="103" customFormat="1">
      <c r="A20" s="102" t="s">
        <v>59</v>
      </c>
      <c r="B20" s="48">
        <v>916613.92</v>
      </c>
      <c r="C20" s="48">
        <v>1807136.84</v>
      </c>
      <c r="D20" s="48">
        <v>2731192.92</v>
      </c>
      <c r="E20" s="48">
        <v>1410968.85</v>
      </c>
      <c r="F20" s="48">
        <v>4506776.6500000004</v>
      </c>
      <c r="G20" s="48">
        <v>2924553.4</v>
      </c>
      <c r="H20" s="48">
        <v>3134478.7</v>
      </c>
      <c r="I20" s="48">
        <v>21112950.41</v>
      </c>
      <c r="J20" s="48">
        <v>896068.32000000007</v>
      </c>
      <c r="K20" s="48">
        <v>4191183.2600000002</v>
      </c>
      <c r="L20" s="48">
        <v>2903343.85</v>
      </c>
      <c r="M20" s="48">
        <v>3397107.66</v>
      </c>
      <c r="N20" s="48"/>
      <c r="O20" s="103">
        <f t="shared" si="10"/>
        <v>49932374.780000001</v>
      </c>
      <c r="P20" s="102"/>
      <c r="Q20" s="102"/>
      <c r="R20" s="104">
        <f t="shared" si="7"/>
        <v>5454943.6799999997</v>
      </c>
      <c r="S20" s="105">
        <f t="shared" si="1"/>
        <v>5454943.6799999997</v>
      </c>
      <c r="T20" s="102">
        <f t="shared" si="2"/>
        <v>8842298.9000000004</v>
      </c>
      <c r="U20" s="106">
        <f t="shared" si="3"/>
        <v>14297242.58</v>
      </c>
      <c r="V20" s="107">
        <f t="shared" si="4"/>
        <v>25143497.43</v>
      </c>
      <c r="W20" s="104">
        <f t="shared" si="8"/>
        <v>39440740.009999998</v>
      </c>
      <c r="X20" s="102">
        <f t="shared" si="5"/>
        <v>10491634.77</v>
      </c>
      <c r="Y20" s="108">
        <f t="shared" si="8"/>
        <v>49932374.780000001</v>
      </c>
    </row>
    <row r="21" spans="1:25" s="103" customFormat="1">
      <c r="A21" s="102" t="s">
        <v>60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/>
      <c r="O21" s="103">
        <f t="shared" si="10"/>
        <v>0</v>
      </c>
      <c r="P21" s="102"/>
      <c r="Q21" s="102"/>
      <c r="R21" s="104">
        <f t="shared" si="7"/>
        <v>0</v>
      </c>
      <c r="S21" s="105">
        <f t="shared" si="1"/>
        <v>0</v>
      </c>
      <c r="T21" s="102">
        <f t="shared" si="2"/>
        <v>0</v>
      </c>
      <c r="U21" s="106">
        <f t="shared" si="3"/>
        <v>0</v>
      </c>
      <c r="V21" s="107">
        <f t="shared" si="4"/>
        <v>0</v>
      </c>
      <c r="W21" s="104">
        <f t="shared" si="8"/>
        <v>0</v>
      </c>
      <c r="X21" s="102">
        <f t="shared" si="5"/>
        <v>0</v>
      </c>
      <c r="Y21" s="108">
        <f t="shared" si="8"/>
        <v>0</v>
      </c>
    </row>
    <row r="22" spans="1:25" s="103" customFormat="1">
      <c r="A22" s="102" t="s">
        <v>326</v>
      </c>
      <c r="B22" s="48">
        <v>883245.36</v>
      </c>
      <c r="C22" s="48">
        <v>769022.38</v>
      </c>
      <c r="D22" s="48">
        <v>74960</v>
      </c>
      <c r="E22" s="48">
        <v>422546.75</v>
      </c>
      <c r="F22" s="48">
        <v>268160.18</v>
      </c>
      <c r="G22" s="48">
        <v>51083.22</v>
      </c>
      <c r="H22" s="48">
        <v>104885.56</v>
      </c>
      <c r="I22" s="48">
        <v>63909.759999999995</v>
      </c>
      <c r="J22" s="48">
        <v>38088</v>
      </c>
      <c r="K22" s="48">
        <v>48567.96</v>
      </c>
      <c r="L22" s="48">
        <v>105133</v>
      </c>
      <c r="M22" s="48">
        <v>67445</v>
      </c>
      <c r="N22" s="48"/>
      <c r="O22" s="103">
        <f t="shared" si="10"/>
        <v>2897047.1700000004</v>
      </c>
      <c r="P22" s="102"/>
      <c r="Q22" s="102"/>
      <c r="R22" s="104">
        <f t="shared" si="7"/>
        <v>1727227.74</v>
      </c>
      <c r="S22" s="105">
        <f t="shared" si="1"/>
        <v>1727227.74</v>
      </c>
      <c r="T22" s="102">
        <f t="shared" si="2"/>
        <v>741790.14999999991</v>
      </c>
      <c r="U22" s="106">
        <f t="shared" si="3"/>
        <v>2469017.8899999997</v>
      </c>
      <c r="V22" s="107">
        <f t="shared" si="4"/>
        <v>206883.32</v>
      </c>
      <c r="W22" s="104">
        <f t="shared" si="8"/>
        <v>2675901.2099999995</v>
      </c>
      <c r="X22" s="102">
        <f t="shared" si="5"/>
        <v>221145.96</v>
      </c>
      <c r="Y22" s="108">
        <f t="shared" si="8"/>
        <v>2897047.1699999995</v>
      </c>
    </row>
    <row r="23" spans="1:25" s="103" customFormat="1">
      <c r="A23" s="102" t="s">
        <v>63</v>
      </c>
      <c r="B23" s="48">
        <v>28957.18</v>
      </c>
      <c r="C23" s="48">
        <v>17959.32</v>
      </c>
      <c r="D23" s="48">
        <v>28399.439999999999</v>
      </c>
      <c r="E23" s="48">
        <v>37523.08</v>
      </c>
      <c r="F23" s="48">
        <v>37373.730000000003</v>
      </c>
      <c r="G23" s="48">
        <v>21754.36</v>
      </c>
      <c r="H23" s="48">
        <v>19710.120000000003</v>
      </c>
      <c r="I23" s="48">
        <v>53436</v>
      </c>
      <c r="J23" s="48">
        <v>25331.360000000001</v>
      </c>
      <c r="K23" s="48">
        <v>16498.120000000003</v>
      </c>
      <c r="L23" s="48">
        <v>27302</v>
      </c>
      <c r="M23" s="48">
        <v>28762.12</v>
      </c>
      <c r="N23" s="48"/>
      <c r="O23" s="103">
        <v>0</v>
      </c>
      <c r="P23" s="102"/>
      <c r="Q23" s="102"/>
      <c r="R23" s="104">
        <f t="shared" si="7"/>
        <v>75315.94</v>
      </c>
      <c r="S23" s="105">
        <f t="shared" si="1"/>
        <v>75315.94</v>
      </c>
      <c r="T23" s="102">
        <f t="shared" si="2"/>
        <v>96651.17</v>
      </c>
      <c r="U23" s="106">
        <f t="shared" si="3"/>
        <v>171967.11</v>
      </c>
      <c r="V23" s="107">
        <f t="shared" si="4"/>
        <v>98477.48</v>
      </c>
      <c r="W23" s="104">
        <f t="shared" si="8"/>
        <v>270444.58999999997</v>
      </c>
      <c r="X23" s="102">
        <f t="shared" si="5"/>
        <v>72562.240000000005</v>
      </c>
      <c r="Y23" s="108">
        <f t="shared" si="8"/>
        <v>343006.82999999996</v>
      </c>
    </row>
    <row r="24" spans="1:25" s="103" customFormat="1">
      <c r="A24" s="102" t="s">
        <v>327</v>
      </c>
      <c r="B24" s="48">
        <v>0</v>
      </c>
      <c r="C24" s="48">
        <v>107185.13</v>
      </c>
      <c r="D24" s="48">
        <v>323862.21000000002</v>
      </c>
      <c r="E24" s="48">
        <v>595457.53</v>
      </c>
      <c r="F24" s="48">
        <v>118942.82</v>
      </c>
      <c r="G24" s="48">
        <v>162634.01999999999</v>
      </c>
      <c r="H24" s="48">
        <v>99765.95</v>
      </c>
      <c r="I24" s="48">
        <v>120076.17</v>
      </c>
      <c r="J24" s="48">
        <v>44302.009999999995</v>
      </c>
      <c r="K24" s="48">
        <v>26738.36</v>
      </c>
      <c r="L24" s="48">
        <v>0</v>
      </c>
      <c r="M24" s="48">
        <v>33219</v>
      </c>
      <c r="N24" s="48"/>
      <c r="O24" s="103">
        <f t="shared" ref="O24" si="11">SUM(B24:M24)</f>
        <v>1632183.2000000002</v>
      </c>
      <c r="P24" s="102"/>
      <c r="Q24" s="102"/>
      <c r="R24" s="104">
        <f t="shared" si="7"/>
        <v>431047.34</v>
      </c>
      <c r="S24" s="105">
        <f t="shared" si="1"/>
        <v>431047.34</v>
      </c>
      <c r="T24" s="102">
        <f t="shared" si="2"/>
        <v>877034.37000000011</v>
      </c>
      <c r="U24" s="106">
        <f t="shared" si="3"/>
        <v>1308081.7100000002</v>
      </c>
      <c r="V24" s="107">
        <f t="shared" si="4"/>
        <v>264144.13</v>
      </c>
      <c r="W24" s="104">
        <f t="shared" si="8"/>
        <v>1572225.8400000003</v>
      </c>
      <c r="X24" s="102">
        <f t="shared" si="5"/>
        <v>59957.36</v>
      </c>
      <c r="Y24" s="108">
        <f t="shared" si="8"/>
        <v>1632183.2000000004</v>
      </c>
    </row>
    <row r="25" spans="1:25">
      <c r="A25" s="87" t="s">
        <v>64</v>
      </c>
      <c r="B25" s="48">
        <v>0</v>
      </c>
      <c r="C25" s="48">
        <v>0</v>
      </c>
      <c r="D25" s="48">
        <v>0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O25" s="103">
        <f t="shared" si="10"/>
        <v>0</v>
      </c>
      <c r="R25" s="88">
        <f t="shared" si="7"/>
        <v>0</v>
      </c>
      <c r="S25" s="93">
        <f t="shared" si="1"/>
        <v>0</v>
      </c>
      <c r="T25" s="87">
        <f t="shared" si="2"/>
        <v>0</v>
      </c>
      <c r="U25" s="94">
        <f t="shared" si="3"/>
        <v>0</v>
      </c>
      <c r="V25" s="89">
        <f t="shared" si="4"/>
        <v>0</v>
      </c>
      <c r="W25" s="88">
        <f t="shared" si="8"/>
        <v>0</v>
      </c>
      <c r="X25" s="87">
        <f t="shared" si="5"/>
        <v>0</v>
      </c>
      <c r="Y25" s="96">
        <f t="shared" si="8"/>
        <v>0</v>
      </c>
    </row>
    <row r="26" spans="1:25">
      <c r="A26" s="87" t="s">
        <v>328</v>
      </c>
      <c r="B26" s="48">
        <v>850353.72</v>
      </c>
      <c r="C26" s="48">
        <v>463792.32</v>
      </c>
      <c r="D26" s="48">
        <v>98097</v>
      </c>
      <c r="E26" s="48">
        <v>315387.94</v>
      </c>
      <c r="F26" s="48">
        <v>115409.84</v>
      </c>
      <c r="G26" s="48">
        <v>43613</v>
      </c>
      <c r="H26" s="48">
        <v>64496.84</v>
      </c>
      <c r="I26" s="48">
        <v>50628</v>
      </c>
      <c r="J26" s="48">
        <v>38419.839999999997</v>
      </c>
      <c r="K26" s="48">
        <v>17529.96</v>
      </c>
      <c r="L26" s="48">
        <v>72909</v>
      </c>
      <c r="M26" s="48">
        <v>29619</v>
      </c>
      <c r="O26" s="103">
        <f t="shared" si="10"/>
        <v>2160256.46</v>
      </c>
      <c r="R26" s="88">
        <f t="shared" si="7"/>
        <v>1412243.04</v>
      </c>
      <c r="S26" s="93">
        <f t="shared" si="1"/>
        <v>1412243.04</v>
      </c>
      <c r="T26" s="87">
        <f t="shared" si="2"/>
        <v>474410.78</v>
      </c>
      <c r="U26" s="94">
        <f t="shared" si="3"/>
        <v>1886653.82</v>
      </c>
      <c r="V26" s="89">
        <f t="shared" si="4"/>
        <v>153544.68</v>
      </c>
      <c r="W26" s="88">
        <f t="shared" si="8"/>
        <v>2040198.5</v>
      </c>
      <c r="X26" s="87">
        <f t="shared" si="5"/>
        <v>120057.95999999999</v>
      </c>
      <c r="Y26" s="96">
        <f t="shared" si="8"/>
        <v>2160256.46</v>
      </c>
    </row>
    <row r="27" spans="1:25">
      <c r="A27" s="87" t="s">
        <v>67</v>
      </c>
      <c r="B27" s="48">
        <v>99606.88</v>
      </c>
      <c r="C27" s="48">
        <v>82227</v>
      </c>
      <c r="D27" s="48">
        <v>81570.8</v>
      </c>
      <c r="E27" s="48">
        <v>70564</v>
      </c>
      <c r="F27" s="48">
        <v>57980.12</v>
      </c>
      <c r="G27" s="48">
        <v>53243.199999999997</v>
      </c>
      <c r="H27" s="48">
        <v>92221.3</v>
      </c>
      <c r="I27" s="48">
        <v>70714.759999999995</v>
      </c>
      <c r="J27" s="48">
        <v>50288.56</v>
      </c>
      <c r="K27" s="48">
        <v>88634.479999999981</v>
      </c>
      <c r="L27" s="48">
        <v>93563</v>
      </c>
      <c r="M27" s="48">
        <v>46952</v>
      </c>
      <c r="O27" s="103">
        <f t="shared" si="10"/>
        <v>887566.10000000009</v>
      </c>
      <c r="R27" s="88">
        <f t="shared" si="7"/>
        <v>263404.68</v>
      </c>
      <c r="S27" s="93">
        <f t="shared" si="1"/>
        <v>263404.68</v>
      </c>
      <c r="T27" s="87">
        <f t="shared" si="2"/>
        <v>181787.32</v>
      </c>
      <c r="U27" s="94">
        <f t="shared" si="3"/>
        <v>445192</v>
      </c>
      <c r="V27" s="89">
        <f t="shared" si="4"/>
        <v>213224.62</v>
      </c>
      <c r="W27" s="88">
        <f t="shared" si="8"/>
        <v>658416.62</v>
      </c>
      <c r="X27" s="87">
        <f t="shared" si="5"/>
        <v>229149.47999999998</v>
      </c>
      <c r="Y27" s="96">
        <f t="shared" si="8"/>
        <v>887566.1</v>
      </c>
    </row>
    <row r="28" spans="1:25">
      <c r="A28" s="87" t="s">
        <v>329</v>
      </c>
      <c r="B28" s="48">
        <v>0</v>
      </c>
      <c r="C28" s="48">
        <v>0</v>
      </c>
      <c r="D28" s="48">
        <v>0</v>
      </c>
      <c r="E28" s="48">
        <v>0</v>
      </c>
      <c r="F28" s="48">
        <v>0</v>
      </c>
      <c r="G28" s="48">
        <v>7354.2</v>
      </c>
      <c r="H28" s="48">
        <v>32228.42</v>
      </c>
      <c r="I28" s="48">
        <v>25832.61</v>
      </c>
      <c r="J28" s="48">
        <v>5612.16</v>
      </c>
      <c r="K28" s="48">
        <v>43910.25</v>
      </c>
      <c r="L28" s="48">
        <v>31259.06</v>
      </c>
      <c r="M28" s="48">
        <v>471496.48</v>
      </c>
      <c r="O28" s="103">
        <f t="shared" si="10"/>
        <v>617693.17999999993</v>
      </c>
      <c r="R28" s="88">
        <f t="shared" si="7"/>
        <v>0</v>
      </c>
      <c r="S28" s="93">
        <f t="shared" si="1"/>
        <v>0</v>
      </c>
      <c r="T28" s="87">
        <f t="shared" si="2"/>
        <v>7354.2</v>
      </c>
      <c r="U28" s="94">
        <f t="shared" si="3"/>
        <v>7354.2</v>
      </c>
      <c r="V28" s="89">
        <f t="shared" si="4"/>
        <v>63673.19</v>
      </c>
      <c r="W28" s="88">
        <f t="shared" si="8"/>
        <v>71027.39</v>
      </c>
      <c r="X28" s="87">
        <f t="shared" si="5"/>
        <v>546665.79</v>
      </c>
      <c r="Y28" s="96">
        <f t="shared" si="8"/>
        <v>617693.18000000005</v>
      </c>
    </row>
    <row r="29" spans="1:25">
      <c r="A29" s="87" t="s">
        <v>330</v>
      </c>
      <c r="B29" s="48">
        <v>0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O29" s="103">
        <f t="shared" si="10"/>
        <v>0</v>
      </c>
      <c r="R29" s="88">
        <f t="shared" si="7"/>
        <v>0</v>
      </c>
      <c r="S29" s="93">
        <f t="shared" si="1"/>
        <v>0</v>
      </c>
      <c r="T29" s="87">
        <f t="shared" si="2"/>
        <v>0</v>
      </c>
      <c r="U29" s="94">
        <f t="shared" si="3"/>
        <v>0</v>
      </c>
      <c r="V29" s="89">
        <f t="shared" si="4"/>
        <v>0</v>
      </c>
      <c r="W29" s="88">
        <f t="shared" si="8"/>
        <v>0</v>
      </c>
      <c r="X29" s="87">
        <f t="shared" si="5"/>
        <v>0</v>
      </c>
      <c r="Y29" s="96">
        <f t="shared" si="8"/>
        <v>0</v>
      </c>
    </row>
    <row r="30" spans="1:25">
      <c r="A30" s="87" t="s">
        <v>331</v>
      </c>
      <c r="B30" s="48">
        <v>0</v>
      </c>
      <c r="C30" s="48">
        <v>10806.24</v>
      </c>
      <c r="D30" s="48">
        <v>8325.64</v>
      </c>
      <c r="E30" s="48">
        <v>10152.279999999999</v>
      </c>
      <c r="F30" s="48">
        <v>7238</v>
      </c>
      <c r="G30" s="48">
        <v>10598</v>
      </c>
      <c r="H30" s="48">
        <v>6651</v>
      </c>
      <c r="I30" s="48">
        <v>4680</v>
      </c>
      <c r="J30" s="48">
        <v>5917</v>
      </c>
      <c r="K30" s="48">
        <v>10962.24</v>
      </c>
      <c r="L30" s="48">
        <v>8797</v>
      </c>
      <c r="M30" s="48">
        <v>8639</v>
      </c>
      <c r="O30" s="103">
        <f t="shared" si="10"/>
        <v>92766.399999999994</v>
      </c>
      <c r="R30" s="88">
        <f t="shared" si="7"/>
        <v>19131.879999999997</v>
      </c>
      <c r="S30" s="93">
        <f t="shared" si="1"/>
        <v>19131.879999999997</v>
      </c>
      <c r="T30" s="87">
        <f t="shared" si="2"/>
        <v>27988.28</v>
      </c>
      <c r="U30" s="94">
        <f t="shared" si="3"/>
        <v>47120.159999999996</v>
      </c>
      <c r="V30" s="89">
        <f t="shared" si="4"/>
        <v>17248</v>
      </c>
      <c r="W30" s="88">
        <f t="shared" si="8"/>
        <v>64368.159999999996</v>
      </c>
      <c r="X30" s="87">
        <f t="shared" si="5"/>
        <v>28398.239999999998</v>
      </c>
      <c r="Y30" s="96">
        <f t="shared" si="8"/>
        <v>92766.399999999994</v>
      </c>
    </row>
    <row r="31" spans="1:25">
      <c r="O31" s="48" t="s">
        <v>1</v>
      </c>
      <c r="R31" s="88" t="s">
        <v>1</v>
      </c>
      <c r="S31" s="93" t="str">
        <f t="shared" si="1"/>
        <v xml:space="preserve"> </v>
      </c>
      <c r="U31" s="94"/>
      <c r="W31" s="88" t="s">
        <v>1</v>
      </c>
      <c r="Y31" s="96" t="s">
        <v>1</v>
      </c>
    </row>
    <row r="32" spans="1:25">
      <c r="A32" s="86" t="s">
        <v>69</v>
      </c>
      <c r="B32" s="61">
        <f>SUM(B33:B33)</f>
        <v>0</v>
      </c>
      <c r="C32" s="61">
        <f t="shared" ref="C32:M32" si="12">SUM(C33:C33)</f>
        <v>0</v>
      </c>
      <c r="D32" s="61">
        <f t="shared" si="12"/>
        <v>0</v>
      </c>
      <c r="E32" s="61">
        <f t="shared" si="12"/>
        <v>0</v>
      </c>
      <c r="F32" s="61">
        <f t="shared" si="12"/>
        <v>0</v>
      </c>
      <c r="G32" s="61">
        <f t="shared" si="12"/>
        <v>0</v>
      </c>
      <c r="H32" s="61">
        <f t="shared" si="12"/>
        <v>0</v>
      </c>
      <c r="I32" s="61">
        <f t="shared" si="12"/>
        <v>0</v>
      </c>
      <c r="J32" s="61">
        <f t="shared" si="12"/>
        <v>0</v>
      </c>
      <c r="K32" s="61">
        <f t="shared" si="12"/>
        <v>0</v>
      </c>
      <c r="L32" s="61">
        <f t="shared" si="12"/>
        <v>0</v>
      </c>
      <c r="M32" s="61">
        <f t="shared" si="12"/>
        <v>0</v>
      </c>
      <c r="N32" s="61"/>
      <c r="O32" s="61">
        <f>SUM(B32:M32)</f>
        <v>0</v>
      </c>
      <c r="R32" s="93">
        <f t="shared" si="7"/>
        <v>0</v>
      </c>
      <c r="S32" s="93">
        <f t="shared" si="1"/>
        <v>0</v>
      </c>
      <c r="T32" s="86">
        <f t="shared" si="2"/>
        <v>0</v>
      </c>
      <c r="U32" s="94">
        <f>SUM(S32:T32)</f>
        <v>0</v>
      </c>
      <c r="V32" s="95">
        <f t="shared" si="4"/>
        <v>0</v>
      </c>
      <c r="W32" s="93">
        <f t="shared" si="8"/>
        <v>0</v>
      </c>
      <c r="X32" s="86">
        <f t="shared" si="5"/>
        <v>0</v>
      </c>
      <c r="Y32" s="94">
        <f t="shared" si="8"/>
        <v>0</v>
      </c>
    </row>
    <row r="33" spans="1:25">
      <c r="A33" s="87" t="s">
        <v>70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O33" s="48">
        <f>SUM(B33:M33)</f>
        <v>0</v>
      </c>
      <c r="R33" s="88">
        <f t="shared" si="7"/>
        <v>0</v>
      </c>
      <c r="S33" s="93">
        <f t="shared" si="1"/>
        <v>0</v>
      </c>
      <c r="T33" s="87">
        <f t="shared" si="2"/>
        <v>0</v>
      </c>
      <c r="U33" s="94">
        <f t="shared" si="3"/>
        <v>0</v>
      </c>
      <c r="V33" s="89">
        <f t="shared" si="4"/>
        <v>0</v>
      </c>
      <c r="W33" s="88">
        <f t="shared" si="8"/>
        <v>0</v>
      </c>
      <c r="X33" s="87">
        <f t="shared" si="5"/>
        <v>0</v>
      </c>
      <c r="Y33" s="96">
        <f t="shared" si="8"/>
        <v>0</v>
      </c>
    </row>
    <row r="34" spans="1:25">
      <c r="S34" s="93"/>
      <c r="U34" s="94"/>
      <c r="W34" s="88">
        <f t="shared" si="8"/>
        <v>0</v>
      </c>
      <c r="Y34" s="96">
        <f t="shared" si="8"/>
        <v>0</v>
      </c>
    </row>
    <row r="35" spans="1:25">
      <c r="A35" s="86" t="s">
        <v>8</v>
      </c>
      <c r="B35" s="61">
        <f>SUM(B36:B47)</f>
        <v>63364</v>
      </c>
      <c r="C35" s="61">
        <f t="shared" ref="C35:M35" si="13">SUM(C36:C47)</f>
        <v>103063.76</v>
      </c>
      <c r="D35" s="61">
        <f t="shared" si="13"/>
        <v>101667.28</v>
      </c>
      <c r="E35" s="61">
        <f t="shared" si="13"/>
        <v>1799342.36</v>
      </c>
      <c r="F35" s="61">
        <f t="shared" si="13"/>
        <v>146354</v>
      </c>
      <c r="G35" s="61">
        <f t="shared" si="13"/>
        <v>183301</v>
      </c>
      <c r="H35" s="61">
        <f t="shared" si="13"/>
        <v>276465</v>
      </c>
      <c r="I35" s="61">
        <f t="shared" si="13"/>
        <v>210695.28</v>
      </c>
      <c r="J35" s="61">
        <f t="shared" si="13"/>
        <v>1126015</v>
      </c>
      <c r="K35" s="61">
        <f t="shared" si="13"/>
        <v>110482.48</v>
      </c>
      <c r="L35" s="61">
        <f t="shared" si="13"/>
        <v>87016</v>
      </c>
      <c r="M35" s="61">
        <f t="shared" si="13"/>
        <v>748810</v>
      </c>
      <c r="N35" s="61"/>
      <c r="O35" s="131">
        <f>SUM(B35:M35)</f>
        <v>4956576.16</v>
      </c>
      <c r="R35" s="93">
        <f>SUM(B35:D35)</f>
        <v>268095.04000000004</v>
      </c>
      <c r="S35" s="93">
        <f t="shared" si="1"/>
        <v>268095.04000000004</v>
      </c>
      <c r="T35" s="86">
        <f t="shared" si="2"/>
        <v>2128997.3600000003</v>
      </c>
      <c r="U35" s="94">
        <f t="shared" si="3"/>
        <v>2397092.4000000004</v>
      </c>
      <c r="V35" s="95">
        <f t="shared" si="4"/>
        <v>1613175.28</v>
      </c>
      <c r="W35" s="93">
        <f t="shared" si="8"/>
        <v>4010267.6800000006</v>
      </c>
      <c r="X35" s="86">
        <f t="shared" si="5"/>
        <v>946308.48</v>
      </c>
      <c r="Y35" s="94">
        <f t="shared" si="8"/>
        <v>4956576.16</v>
      </c>
    </row>
    <row r="36" spans="1:25">
      <c r="A36" s="87" t="s">
        <v>71</v>
      </c>
      <c r="O36" s="48">
        <f t="shared" ref="O36:O45" si="14">SUM(B36:M36)</f>
        <v>0</v>
      </c>
      <c r="R36" s="88">
        <f t="shared" si="7"/>
        <v>0</v>
      </c>
      <c r="S36" s="93">
        <f t="shared" si="1"/>
        <v>0</v>
      </c>
      <c r="T36" s="87">
        <f t="shared" si="2"/>
        <v>0</v>
      </c>
      <c r="U36" s="94">
        <f t="shared" si="3"/>
        <v>0</v>
      </c>
      <c r="V36" s="89">
        <f t="shared" si="4"/>
        <v>0</v>
      </c>
      <c r="W36" s="88">
        <f t="shared" si="8"/>
        <v>0</v>
      </c>
      <c r="X36" s="87">
        <f t="shared" si="5"/>
        <v>0</v>
      </c>
      <c r="Y36" s="96">
        <f t="shared" si="8"/>
        <v>0</v>
      </c>
    </row>
    <row r="37" spans="1:25">
      <c r="A37" s="87" t="s">
        <v>332</v>
      </c>
      <c r="B37" s="48">
        <v>1752</v>
      </c>
      <c r="C37" s="48">
        <v>22796.36</v>
      </c>
      <c r="D37" s="48">
        <v>17532.28</v>
      </c>
      <c r="E37" s="48">
        <v>23225.360000000001</v>
      </c>
      <c r="F37" s="48">
        <v>21243</v>
      </c>
      <c r="G37" s="48">
        <v>28049</v>
      </c>
      <c r="H37" s="48">
        <v>18469</v>
      </c>
      <c r="I37" s="48">
        <v>16644</v>
      </c>
      <c r="J37" s="48">
        <v>18396</v>
      </c>
      <c r="K37" s="48">
        <v>27156.48</v>
      </c>
      <c r="L37" s="48">
        <v>1752</v>
      </c>
      <c r="M37" s="48">
        <v>663800</v>
      </c>
      <c r="O37" s="48">
        <f t="shared" si="14"/>
        <v>860815.48</v>
      </c>
      <c r="R37" s="88">
        <f t="shared" si="7"/>
        <v>42080.639999999999</v>
      </c>
      <c r="S37" s="93">
        <f t="shared" si="1"/>
        <v>42080.639999999999</v>
      </c>
      <c r="T37" s="87">
        <f t="shared" si="2"/>
        <v>72517.36</v>
      </c>
      <c r="U37" s="94">
        <f t="shared" si="3"/>
        <v>114598</v>
      </c>
      <c r="V37" s="89">
        <f t="shared" si="4"/>
        <v>53509</v>
      </c>
      <c r="W37" s="88">
        <f t="shared" si="8"/>
        <v>168107</v>
      </c>
      <c r="X37" s="87">
        <f t="shared" si="5"/>
        <v>692708.48</v>
      </c>
      <c r="Y37" s="96">
        <f t="shared" si="8"/>
        <v>860815.48</v>
      </c>
    </row>
    <row r="38" spans="1:25">
      <c r="A38" s="87" t="s">
        <v>333</v>
      </c>
      <c r="B38" s="48">
        <v>0</v>
      </c>
      <c r="C38" s="48">
        <v>0</v>
      </c>
      <c r="D38" s="48">
        <v>13690</v>
      </c>
      <c r="E38" s="48">
        <v>1683967</v>
      </c>
      <c r="F38" s="48">
        <v>38020</v>
      </c>
      <c r="G38" s="48">
        <v>59330</v>
      </c>
      <c r="H38" s="48">
        <v>166380</v>
      </c>
      <c r="I38" s="48">
        <v>100100</v>
      </c>
      <c r="J38" s="48">
        <v>1030750</v>
      </c>
      <c r="K38" s="48">
        <v>6019</v>
      </c>
      <c r="L38" s="48">
        <v>0</v>
      </c>
      <c r="M38" s="48">
        <v>0</v>
      </c>
      <c r="O38" s="48">
        <f t="shared" si="14"/>
        <v>3098256</v>
      </c>
      <c r="R38" s="88">
        <f t="shared" si="7"/>
        <v>13690</v>
      </c>
      <c r="S38" s="93">
        <f t="shared" si="1"/>
        <v>13690</v>
      </c>
      <c r="T38" s="87">
        <f t="shared" si="2"/>
        <v>1781317</v>
      </c>
      <c r="U38" s="94">
        <f t="shared" si="3"/>
        <v>1795007</v>
      </c>
      <c r="V38" s="89">
        <f t="shared" si="4"/>
        <v>1297230</v>
      </c>
      <c r="W38" s="88">
        <f t="shared" si="8"/>
        <v>3092237</v>
      </c>
      <c r="X38" s="87">
        <f t="shared" si="5"/>
        <v>6019</v>
      </c>
      <c r="Y38" s="96">
        <f t="shared" si="8"/>
        <v>3098256</v>
      </c>
    </row>
    <row r="39" spans="1:25">
      <c r="A39" s="87" t="s">
        <v>74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O39" s="48">
        <f t="shared" si="14"/>
        <v>0</v>
      </c>
      <c r="R39" s="88">
        <f t="shared" si="7"/>
        <v>0</v>
      </c>
      <c r="S39" s="93">
        <f t="shared" si="1"/>
        <v>0</v>
      </c>
      <c r="T39" s="87">
        <f t="shared" si="2"/>
        <v>0</v>
      </c>
      <c r="U39" s="94">
        <f t="shared" si="3"/>
        <v>0</v>
      </c>
      <c r="V39" s="89">
        <f t="shared" si="4"/>
        <v>0</v>
      </c>
      <c r="W39" s="88">
        <f t="shared" si="8"/>
        <v>0</v>
      </c>
      <c r="X39" s="87">
        <f t="shared" si="5"/>
        <v>0</v>
      </c>
      <c r="Y39" s="96">
        <f t="shared" si="8"/>
        <v>0</v>
      </c>
    </row>
    <row r="40" spans="1:25">
      <c r="A40" s="87" t="s">
        <v>75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O40" s="48">
        <f t="shared" si="14"/>
        <v>0</v>
      </c>
      <c r="R40" s="88">
        <f t="shared" si="7"/>
        <v>0</v>
      </c>
      <c r="S40" s="93">
        <f t="shared" si="1"/>
        <v>0</v>
      </c>
      <c r="T40" s="87">
        <f t="shared" si="2"/>
        <v>0</v>
      </c>
      <c r="U40" s="94">
        <f t="shared" si="3"/>
        <v>0</v>
      </c>
      <c r="V40" s="89">
        <f t="shared" si="4"/>
        <v>0</v>
      </c>
      <c r="W40" s="88">
        <f t="shared" si="8"/>
        <v>0</v>
      </c>
      <c r="X40" s="87">
        <f t="shared" si="5"/>
        <v>0</v>
      </c>
      <c r="Y40" s="96">
        <f t="shared" si="8"/>
        <v>0</v>
      </c>
    </row>
    <row r="41" spans="1:25">
      <c r="A41" s="87" t="s">
        <v>76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O41" s="48">
        <f t="shared" si="14"/>
        <v>0</v>
      </c>
      <c r="R41" s="88">
        <f t="shared" si="7"/>
        <v>0</v>
      </c>
      <c r="S41" s="93">
        <f t="shared" si="1"/>
        <v>0</v>
      </c>
      <c r="T41" s="87">
        <f t="shared" si="2"/>
        <v>0</v>
      </c>
      <c r="U41" s="94">
        <f t="shared" si="3"/>
        <v>0</v>
      </c>
      <c r="V41" s="89">
        <f t="shared" si="4"/>
        <v>0</v>
      </c>
      <c r="W41" s="88">
        <f t="shared" si="8"/>
        <v>0</v>
      </c>
      <c r="X41" s="87">
        <f t="shared" si="5"/>
        <v>0</v>
      </c>
      <c r="Y41" s="96">
        <f t="shared" si="8"/>
        <v>0</v>
      </c>
    </row>
    <row r="42" spans="1:25">
      <c r="A42" s="87" t="s">
        <v>77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O42" s="48">
        <f t="shared" si="14"/>
        <v>0</v>
      </c>
      <c r="R42" s="88">
        <f t="shared" si="7"/>
        <v>0</v>
      </c>
      <c r="S42" s="93">
        <f t="shared" si="1"/>
        <v>0</v>
      </c>
      <c r="T42" s="87">
        <f t="shared" si="2"/>
        <v>0</v>
      </c>
      <c r="U42" s="94">
        <f t="shared" si="3"/>
        <v>0</v>
      </c>
      <c r="V42" s="89">
        <f t="shared" si="4"/>
        <v>0</v>
      </c>
      <c r="W42" s="88">
        <f t="shared" si="8"/>
        <v>0</v>
      </c>
      <c r="X42" s="87">
        <f t="shared" si="5"/>
        <v>0</v>
      </c>
      <c r="Y42" s="96">
        <f t="shared" si="8"/>
        <v>0</v>
      </c>
    </row>
    <row r="43" spans="1:25">
      <c r="A43" s="87" t="s">
        <v>78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O43" s="48">
        <f t="shared" si="14"/>
        <v>0</v>
      </c>
      <c r="R43" s="88">
        <f t="shared" si="7"/>
        <v>0</v>
      </c>
      <c r="S43" s="93">
        <f t="shared" si="1"/>
        <v>0</v>
      </c>
      <c r="T43" s="87">
        <f t="shared" si="2"/>
        <v>0</v>
      </c>
      <c r="U43" s="94">
        <f t="shared" si="3"/>
        <v>0</v>
      </c>
      <c r="V43" s="89">
        <f t="shared" si="4"/>
        <v>0</v>
      </c>
      <c r="W43" s="88">
        <f t="shared" si="8"/>
        <v>0</v>
      </c>
      <c r="X43" s="87">
        <f t="shared" si="5"/>
        <v>0</v>
      </c>
      <c r="Y43" s="96">
        <f t="shared" si="8"/>
        <v>0</v>
      </c>
    </row>
    <row r="44" spans="1:25">
      <c r="A44" s="87" t="s">
        <v>79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O44" s="48">
        <f t="shared" si="14"/>
        <v>0</v>
      </c>
      <c r="R44" s="88">
        <f t="shared" si="7"/>
        <v>0</v>
      </c>
      <c r="S44" s="93">
        <f t="shared" si="1"/>
        <v>0</v>
      </c>
      <c r="T44" s="87">
        <f t="shared" si="2"/>
        <v>0</v>
      </c>
      <c r="U44" s="94">
        <f t="shared" si="3"/>
        <v>0</v>
      </c>
      <c r="V44" s="89">
        <f t="shared" si="4"/>
        <v>0</v>
      </c>
      <c r="W44" s="88">
        <f t="shared" si="8"/>
        <v>0</v>
      </c>
      <c r="X44" s="87">
        <f t="shared" si="5"/>
        <v>0</v>
      </c>
      <c r="Y44" s="96">
        <f t="shared" si="8"/>
        <v>0</v>
      </c>
    </row>
    <row r="45" spans="1:25">
      <c r="A45" s="87" t="s">
        <v>80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O45" s="48">
        <f t="shared" si="14"/>
        <v>0</v>
      </c>
      <c r="R45" s="88">
        <f t="shared" si="7"/>
        <v>0</v>
      </c>
      <c r="S45" s="93">
        <f t="shared" si="1"/>
        <v>0</v>
      </c>
      <c r="T45" s="87">
        <f t="shared" si="2"/>
        <v>0</v>
      </c>
      <c r="U45" s="94">
        <f t="shared" si="3"/>
        <v>0</v>
      </c>
      <c r="V45" s="89">
        <f t="shared" si="4"/>
        <v>0</v>
      </c>
      <c r="W45" s="88">
        <f t="shared" si="8"/>
        <v>0</v>
      </c>
      <c r="X45" s="87">
        <f t="shared" si="5"/>
        <v>0</v>
      </c>
      <c r="Y45" s="96">
        <f t="shared" si="8"/>
        <v>0</v>
      </c>
    </row>
    <row r="46" spans="1:25">
      <c r="A46" s="87" t="s">
        <v>81</v>
      </c>
      <c r="B46" s="48">
        <v>3577</v>
      </c>
      <c r="C46" s="48">
        <v>4088</v>
      </c>
      <c r="D46" s="48">
        <v>7665</v>
      </c>
      <c r="E46" s="48">
        <v>21778</v>
      </c>
      <c r="F46" s="48">
        <v>12631</v>
      </c>
      <c r="G46" s="48">
        <v>13286</v>
      </c>
      <c r="H46" s="48">
        <v>14819</v>
      </c>
      <c r="I46" s="48">
        <v>10731.28</v>
      </c>
      <c r="J46" s="48">
        <v>3577</v>
      </c>
      <c r="K46" s="48">
        <v>8687</v>
      </c>
      <c r="L46" s="48">
        <v>14308</v>
      </c>
      <c r="M46" s="48">
        <v>8981</v>
      </c>
      <c r="O46" s="48">
        <f>SUM(B46:M46)</f>
        <v>124128.28</v>
      </c>
      <c r="R46" s="88">
        <f t="shared" si="7"/>
        <v>15330</v>
      </c>
      <c r="S46" s="93">
        <f t="shared" si="1"/>
        <v>15330</v>
      </c>
      <c r="T46" s="87">
        <f t="shared" si="2"/>
        <v>47695</v>
      </c>
      <c r="U46" s="94">
        <f t="shared" si="3"/>
        <v>63025</v>
      </c>
      <c r="V46" s="89">
        <f t="shared" si="4"/>
        <v>29127.279999999999</v>
      </c>
      <c r="W46" s="88">
        <f t="shared" si="8"/>
        <v>92152.28</v>
      </c>
      <c r="X46" s="87">
        <f t="shared" si="5"/>
        <v>31976</v>
      </c>
      <c r="Y46" s="96">
        <f t="shared" si="8"/>
        <v>124128.28</v>
      </c>
    </row>
    <row r="47" spans="1:25">
      <c r="A47" s="87" t="s">
        <v>334</v>
      </c>
      <c r="B47" s="48">
        <v>58035</v>
      </c>
      <c r="C47" s="48">
        <v>76179.399999999994</v>
      </c>
      <c r="D47" s="48">
        <v>62780</v>
      </c>
      <c r="E47" s="48">
        <v>70372</v>
      </c>
      <c r="F47" s="48">
        <v>74460</v>
      </c>
      <c r="G47" s="48">
        <v>82636</v>
      </c>
      <c r="H47" s="48">
        <v>76797</v>
      </c>
      <c r="I47" s="48">
        <v>83220</v>
      </c>
      <c r="J47" s="48">
        <v>73292</v>
      </c>
      <c r="K47" s="48">
        <v>68620</v>
      </c>
      <c r="L47" s="48">
        <v>70956</v>
      </c>
      <c r="M47" s="48">
        <v>76029</v>
      </c>
      <c r="O47" s="48">
        <f>SUM(B47:M47)</f>
        <v>873376.4</v>
      </c>
      <c r="R47" s="88">
        <f>SUM(B47:D47)</f>
        <v>196994.4</v>
      </c>
      <c r="S47" s="93">
        <f t="shared" si="1"/>
        <v>196994.4</v>
      </c>
      <c r="T47" s="87">
        <f t="shared" si="2"/>
        <v>227468</v>
      </c>
      <c r="U47" s="94">
        <f t="shared" si="3"/>
        <v>424462.4</v>
      </c>
      <c r="V47" s="89">
        <f t="shared" si="4"/>
        <v>233309</v>
      </c>
      <c r="W47" s="88">
        <f t="shared" si="8"/>
        <v>657771.4</v>
      </c>
      <c r="X47" s="87">
        <f t="shared" si="5"/>
        <v>215605</v>
      </c>
      <c r="Y47" s="96">
        <f t="shared" si="8"/>
        <v>873376.4</v>
      </c>
    </row>
    <row r="48" spans="1:25">
      <c r="O48" s="48" t="s">
        <v>1</v>
      </c>
      <c r="R48" s="88" t="s">
        <v>1</v>
      </c>
      <c r="S48" s="93" t="str">
        <f t="shared" si="1"/>
        <v xml:space="preserve"> </v>
      </c>
      <c r="U48" s="94"/>
      <c r="W48" s="88" t="s">
        <v>1</v>
      </c>
      <c r="Y48" s="96" t="s">
        <v>1</v>
      </c>
    </row>
    <row r="49" spans="1:25">
      <c r="A49" s="86" t="s">
        <v>9</v>
      </c>
      <c r="B49" s="61">
        <f>SUM(B50:B57)</f>
        <v>1121061.29</v>
      </c>
      <c r="C49" s="61">
        <f>SUM(C50:C57)</f>
        <v>1043659.88</v>
      </c>
      <c r="D49" s="61">
        <f>SUM(D50:D57)</f>
        <v>980556.17</v>
      </c>
      <c r="E49" s="61">
        <f>SUM(E50:E57)</f>
        <v>303137.94</v>
      </c>
      <c r="F49" s="61">
        <f t="shared" ref="F49:M49" si="15">SUM(F50:F57)</f>
        <v>3316889.23</v>
      </c>
      <c r="G49" s="61">
        <f t="shared" si="15"/>
        <v>1735471.5199999998</v>
      </c>
      <c r="H49" s="61">
        <f t="shared" si="15"/>
        <v>1492486.62</v>
      </c>
      <c r="I49" s="61">
        <f>SUM(I50:I57)</f>
        <v>985716.85</v>
      </c>
      <c r="J49" s="61">
        <f>SUM(J50:J57)</f>
        <v>1253883.4699999997</v>
      </c>
      <c r="K49" s="61">
        <f t="shared" si="15"/>
        <v>1387604.41</v>
      </c>
      <c r="L49" s="61">
        <f t="shared" si="15"/>
        <v>796225.09</v>
      </c>
      <c r="M49" s="61">
        <f t="shared" si="15"/>
        <v>1097542.33</v>
      </c>
      <c r="N49" s="61"/>
      <c r="O49" s="131">
        <f>SUM(B49:M49)</f>
        <v>15514234.799999999</v>
      </c>
      <c r="R49" s="93">
        <f t="shared" si="7"/>
        <v>3145277.34</v>
      </c>
      <c r="S49" s="93">
        <f t="shared" si="1"/>
        <v>3145277.34</v>
      </c>
      <c r="T49" s="86">
        <f t="shared" si="2"/>
        <v>5355498.6899999995</v>
      </c>
      <c r="U49" s="94">
        <f t="shared" si="3"/>
        <v>8500776.0299999993</v>
      </c>
      <c r="V49" s="95">
        <f t="shared" si="4"/>
        <v>3732086.94</v>
      </c>
      <c r="W49" s="93">
        <f t="shared" si="8"/>
        <v>12232862.969999999</v>
      </c>
      <c r="X49" s="86">
        <f t="shared" si="5"/>
        <v>3281371.83</v>
      </c>
      <c r="Y49" s="94">
        <f t="shared" si="8"/>
        <v>15514234.799999999</v>
      </c>
    </row>
    <row r="50" spans="1:25">
      <c r="A50" s="87" t="s">
        <v>82</v>
      </c>
      <c r="B50" s="48">
        <v>1119343.2</v>
      </c>
      <c r="C50" s="48">
        <v>1040295.5</v>
      </c>
      <c r="D50" s="48">
        <v>969448.62</v>
      </c>
      <c r="E50" s="48">
        <v>296503</v>
      </c>
      <c r="F50" s="48">
        <v>2704019.13</v>
      </c>
      <c r="G50" s="48">
        <v>1721600.14</v>
      </c>
      <c r="H50" s="48">
        <v>1361792.25</v>
      </c>
      <c r="I50" s="48">
        <v>979676.7</v>
      </c>
      <c r="J50" s="48">
        <v>902792.34</v>
      </c>
      <c r="K50" s="48">
        <v>1137827.95</v>
      </c>
      <c r="L50" s="48">
        <v>767572.45</v>
      </c>
      <c r="M50" s="48">
        <v>625936.30000000005</v>
      </c>
      <c r="O50" s="48">
        <f t="shared" ref="O50:O57" si="16">SUM(B50:M50)</f>
        <v>13626807.579999998</v>
      </c>
      <c r="R50" s="88">
        <f t="shared" si="7"/>
        <v>3129087.3200000003</v>
      </c>
      <c r="S50" s="93">
        <f t="shared" si="1"/>
        <v>3129087.3200000003</v>
      </c>
      <c r="T50" s="87">
        <f t="shared" si="2"/>
        <v>4722122.2699999996</v>
      </c>
      <c r="U50" s="94">
        <f t="shared" si="3"/>
        <v>7851209.5899999999</v>
      </c>
      <c r="V50" s="89">
        <f t="shared" si="4"/>
        <v>3244261.29</v>
      </c>
      <c r="W50" s="88">
        <f t="shared" si="8"/>
        <v>11095470.879999999</v>
      </c>
      <c r="X50" s="87">
        <f t="shared" si="5"/>
        <v>2531336.7000000002</v>
      </c>
      <c r="Y50" s="96">
        <f t="shared" si="8"/>
        <v>13626807.579999998</v>
      </c>
    </row>
    <row r="51" spans="1:25">
      <c r="A51" s="87" t="s">
        <v>83</v>
      </c>
      <c r="B51" s="48">
        <v>0</v>
      </c>
      <c r="C51" s="48">
        <v>1900</v>
      </c>
      <c r="D51" s="48">
        <v>9602</v>
      </c>
      <c r="E51" s="48">
        <v>5702</v>
      </c>
      <c r="F51" s="48">
        <v>611774.4</v>
      </c>
      <c r="G51" s="48">
        <v>13300</v>
      </c>
      <c r="H51" s="48">
        <v>129985.83</v>
      </c>
      <c r="I51" s="48">
        <v>4800</v>
      </c>
      <c r="J51" s="48">
        <v>350000</v>
      </c>
      <c r="K51" s="48">
        <v>248826</v>
      </c>
      <c r="L51" s="48">
        <v>27800</v>
      </c>
      <c r="M51" s="48">
        <v>469700</v>
      </c>
      <c r="O51" s="48">
        <f t="shared" si="16"/>
        <v>1873390.23</v>
      </c>
      <c r="R51" s="88">
        <f t="shared" si="7"/>
        <v>11502</v>
      </c>
      <c r="S51" s="93">
        <f t="shared" si="1"/>
        <v>11502</v>
      </c>
      <c r="T51" s="87">
        <f t="shared" si="2"/>
        <v>630776.4</v>
      </c>
      <c r="U51" s="94">
        <f t="shared" si="3"/>
        <v>642278.40000000002</v>
      </c>
      <c r="V51" s="89">
        <f t="shared" si="4"/>
        <v>484785.83</v>
      </c>
      <c r="W51" s="88">
        <f t="shared" si="8"/>
        <v>1127064.23</v>
      </c>
      <c r="X51" s="87">
        <f t="shared" si="5"/>
        <v>746326</v>
      </c>
      <c r="Y51" s="96">
        <f t="shared" si="8"/>
        <v>1873390.23</v>
      </c>
    </row>
    <row r="52" spans="1:25">
      <c r="A52" s="87" t="s">
        <v>84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O52" s="48">
        <f>SUM(B52:M52)</f>
        <v>0</v>
      </c>
      <c r="R52" s="88">
        <f t="shared" si="7"/>
        <v>0</v>
      </c>
      <c r="S52" s="93">
        <f t="shared" si="1"/>
        <v>0</v>
      </c>
      <c r="T52" s="87">
        <f t="shared" si="2"/>
        <v>0</v>
      </c>
      <c r="U52" s="94">
        <f t="shared" si="3"/>
        <v>0</v>
      </c>
      <c r="V52" s="89">
        <f t="shared" si="4"/>
        <v>0</v>
      </c>
      <c r="W52" s="88">
        <f t="shared" si="8"/>
        <v>0</v>
      </c>
      <c r="X52" s="87">
        <f t="shared" si="5"/>
        <v>0</v>
      </c>
      <c r="Y52" s="96">
        <f t="shared" si="8"/>
        <v>0</v>
      </c>
    </row>
    <row r="53" spans="1:25">
      <c r="A53" s="87" t="s">
        <v>85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O53" s="48">
        <f t="shared" si="16"/>
        <v>0</v>
      </c>
      <c r="R53" s="88">
        <f t="shared" si="7"/>
        <v>0</v>
      </c>
      <c r="S53" s="93">
        <f t="shared" si="1"/>
        <v>0</v>
      </c>
      <c r="T53" s="87">
        <f t="shared" si="2"/>
        <v>0</v>
      </c>
      <c r="U53" s="94">
        <f t="shared" si="3"/>
        <v>0</v>
      </c>
      <c r="V53" s="89">
        <f t="shared" si="4"/>
        <v>0</v>
      </c>
      <c r="W53" s="88">
        <f t="shared" si="8"/>
        <v>0</v>
      </c>
      <c r="X53" s="87">
        <f t="shared" si="5"/>
        <v>0</v>
      </c>
      <c r="Y53" s="96">
        <f t="shared" si="8"/>
        <v>0</v>
      </c>
    </row>
    <row r="54" spans="1:25">
      <c r="A54" s="87" t="s">
        <v>86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O54" s="48">
        <f t="shared" si="16"/>
        <v>0</v>
      </c>
      <c r="R54" s="88">
        <f t="shared" si="7"/>
        <v>0</v>
      </c>
      <c r="S54" s="93">
        <f t="shared" si="1"/>
        <v>0</v>
      </c>
      <c r="T54" s="87">
        <f t="shared" si="2"/>
        <v>0</v>
      </c>
      <c r="U54" s="94">
        <f t="shared" si="3"/>
        <v>0</v>
      </c>
      <c r="V54" s="89">
        <f t="shared" si="4"/>
        <v>0</v>
      </c>
      <c r="W54" s="88">
        <f t="shared" si="8"/>
        <v>0</v>
      </c>
      <c r="X54" s="87">
        <f t="shared" si="5"/>
        <v>0</v>
      </c>
      <c r="Y54" s="96">
        <f t="shared" si="8"/>
        <v>0</v>
      </c>
    </row>
    <row r="55" spans="1:25">
      <c r="A55" s="87" t="s">
        <v>68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O55" s="48">
        <f t="shared" si="16"/>
        <v>0</v>
      </c>
      <c r="R55" s="88">
        <f t="shared" si="7"/>
        <v>0</v>
      </c>
      <c r="S55" s="93">
        <f t="shared" si="1"/>
        <v>0</v>
      </c>
      <c r="T55" s="87">
        <f t="shared" si="2"/>
        <v>0</v>
      </c>
      <c r="U55" s="94">
        <f t="shared" si="3"/>
        <v>0</v>
      </c>
      <c r="V55" s="89">
        <f t="shared" si="4"/>
        <v>0</v>
      </c>
      <c r="W55" s="88">
        <f t="shared" si="8"/>
        <v>0</v>
      </c>
      <c r="X55" s="87">
        <f t="shared" si="5"/>
        <v>0</v>
      </c>
      <c r="Y55" s="96">
        <f t="shared" si="8"/>
        <v>0</v>
      </c>
    </row>
    <row r="56" spans="1:25">
      <c r="A56" s="87" t="s">
        <v>56</v>
      </c>
      <c r="B56" s="48">
        <v>1718.09</v>
      </c>
      <c r="C56" s="48">
        <v>1464.38</v>
      </c>
      <c r="D56" s="48">
        <v>1505.55</v>
      </c>
      <c r="E56" s="48">
        <v>932.94</v>
      </c>
      <c r="F56" s="48">
        <v>1095.7</v>
      </c>
      <c r="G56" s="48">
        <v>571.38</v>
      </c>
      <c r="H56" s="48">
        <v>708.54</v>
      </c>
      <c r="I56" s="48">
        <v>1240.1500000000001</v>
      </c>
      <c r="J56" s="48">
        <v>1091.1300000000001</v>
      </c>
      <c r="K56" s="48">
        <v>950.46</v>
      </c>
      <c r="L56" s="48">
        <v>852.64</v>
      </c>
      <c r="M56" s="48">
        <v>1906.03</v>
      </c>
      <c r="O56" s="48">
        <f t="shared" si="16"/>
        <v>14036.99</v>
      </c>
      <c r="R56" s="88">
        <f t="shared" si="7"/>
        <v>4688.0200000000004</v>
      </c>
      <c r="S56" s="93">
        <f t="shared" si="1"/>
        <v>4688.0200000000004</v>
      </c>
      <c r="T56" s="87">
        <f t="shared" si="2"/>
        <v>2600.02</v>
      </c>
      <c r="U56" s="94">
        <f t="shared" si="3"/>
        <v>7288.0400000000009</v>
      </c>
      <c r="V56" s="89">
        <f t="shared" si="4"/>
        <v>3039.82</v>
      </c>
      <c r="W56" s="88">
        <f t="shared" si="8"/>
        <v>10327.86</v>
      </c>
      <c r="X56" s="87">
        <f t="shared" si="5"/>
        <v>3709.13</v>
      </c>
      <c r="Y56" s="96">
        <f t="shared" si="8"/>
        <v>14036.990000000002</v>
      </c>
    </row>
    <row r="57" spans="1:25">
      <c r="A57" s="87" t="s">
        <v>87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O57" s="48">
        <f t="shared" si="16"/>
        <v>0</v>
      </c>
      <c r="R57" s="88">
        <f t="shared" si="7"/>
        <v>0</v>
      </c>
      <c r="S57" s="93">
        <f t="shared" si="1"/>
        <v>0</v>
      </c>
      <c r="T57" s="87">
        <f t="shared" si="2"/>
        <v>0</v>
      </c>
      <c r="U57" s="94">
        <f t="shared" si="3"/>
        <v>0</v>
      </c>
      <c r="V57" s="89">
        <f t="shared" si="4"/>
        <v>0</v>
      </c>
      <c r="W57" s="88">
        <f t="shared" si="8"/>
        <v>0</v>
      </c>
      <c r="X57" s="87">
        <f t="shared" si="5"/>
        <v>0</v>
      </c>
      <c r="Y57" s="96">
        <f t="shared" si="8"/>
        <v>0</v>
      </c>
    </row>
    <row r="58" spans="1:25">
      <c r="O58" s="48" t="s">
        <v>1</v>
      </c>
      <c r="S58" s="93"/>
      <c r="U58" s="94"/>
      <c r="W58" s="88" t="s">
        <v>1</v>
      </c>
      <c r="Y58" s="96" t="s">
        <v>1</v>
      </c>
    </row>
    <row r="59" spans="1:25">
      <c r="A59" s="86" t="s">
        <v>10</v>
      </c>
      <c r="B59" s="61">
        <f>+B60</f>
        <v>10652673</v>
      </c>
      <c r="C59" s="61">
        <f t="shared" ref="C59:M59" si="17">+C60</f>
        <v>16146414</v>
      </c>
      <c r="D59" s="61">
        <f t="shared" si="17"/>
        <v>14897853</v>
      </c>
      <c r="E59" s="61">
        <f t="shared" si="17"/>
        <v>19866816</v>
      </c>
      <c r="F59" s="61">
        <f t="shared" si="17"/>
        <v>20681803</v>
      </c>
      <c r="G59" s="61">
        <f t="shared" si="17"/>
        <v>16084353.489999998</v>
      </c>
      <c r="H59" s="61">
        <f t="shared" si="17"/>
        <v>12137707.129999999</v>
      </c>
      <c r="I59" s="61">
        <f t="shared" si="17"/>
        <v>12435415.970000001</v>
      </c>
      <c r="J59" s="61">
        <f t="shared" si="17"/>
        <v>10712282.629999999</v>
      </c>
      <c r="K59" s="61">
        <f t="shared" si="17"/>
        <v>11533017.65</v>
      </c>
      <c r="L59" s="61">
        <f t="shared" si="17"/>
        <v>9098759.1900000013</v>
      </c>
      <c r="M59" s="61">
        <f t="shared" si="17"/>
        <v>11426849.890000001</v>
      </c>
      <c r="N59" s="61"/>
      <c r="O59" s="131">
        <f>SUM(B59:M59)</f>
        <v>165673944.94999999</v>
      </c>
      <c r="R59" s="93">
        <f t="shared" si="7"/>
        <v>41696940</v>
      </c>
      <c r="S59" s="93">
        <f t="shared" si="1"/>
        <v>41696940</v>
      </c>
      <c r="T59" s="86">
        <f t="shared" si="2"/>
        <v>56632972.489999995</v>
      </c>
      <c r="U59" s="94">
        <f t="shared" si="3"/>
        <v>98329912.489999995</v>
      </c>
      <c r="V59" s="95">
        <f t="shared" si="4"/>
        <v>35285405.730000004</v>
      </c>
      <c r="W59" s="93">
        <f t="shared" si="8"/>
        <v>133615318.22</v>
      </c>
      <c r="X59" s="86">
        <f t="shared" si="5"/>
        <v>32058626.730000004</v>
      </c>
      <c r="Y59" s="94">
        <f t="shared" si="8"/>
        <v>165673944.94999999</v>
      </c>
    </row>
    <row r="60" spans="1:25">
      <c r="A60" s="87" t="s">
        <v>88</v>
      </c>
      <c r="B60" s="48">
        <f>SUM(B61:B78)</f>
        <v>10652673</v>
      </c>
      <c r="C60" s="48">
        <f t="shared" ref="C60:M60" si="18">SUM(C61:C78)</f>
        <v>16146414</v>
      </c>
      <c r="D60" s="48">
        <f t="shared" si="18"/>
        <v>14897853</v>
      </c>
      <c r="E60" s="48">
        <f t="shared" si="18"/>
        <v>19866816</v>
      </c>
      <c r="F60" s="48">
        <f t="shared" si="18"/>
        <v>20681803</v>
      </c>
      <c r="G60" s="48">
        <f t="shared" si="18"/>
        <v>16084353.489999998</v>
      </c>
      <c r="H60" s="48">
        <f t="shared" si="18"/>
        <v>12137707.129999999</v>
      </c>
      <c r="I60" s="48">
        <f t="shared" si="18"/>
        <v>12435415.970000001</v>
      </c>
      <c r="J60" s="48">
        <f t="shared" si="18"/>
        <v>10712282.629999999</v>
      </c>
      <c r="K60" s="48">
        <f t="shared" si="18"/>
        <v>11533017.65</v>
      </c>
      <c r="L60" s="48">
        <f t="shared" si="18"/>
        <v>9098759.1900000013</v>
      </c>
      <c r="M60" s="48">
        <f t="shared" si="18"/>
        <v>11426849.890000001</v>
      </c>
      <c r="O60" s="48">
        <f t="shared" ref="O60:O85" si="19">SUM(B60:M60)</f>
        <v>165673944.94999999</v>
      </c>
      <c r="R60" s="88">
        <f t="shared" si="7"/>
        <v>41696940</v>
      </c>
      <c r="S60" s="93">
        <f t="shared" si="1"/>
        <v>41696940</v>
      </c>
      <c r="T60" s="87">
        <f t="shared" si="2"/>
        <v>56632972.489999995</v>
      </c>
      <c r="U60" s="94">
        <f t="shared" si="3"/>
        <v>98329912.489999995</v>
      </c>
      <c r="V60" s="89">
        <f t="shared" si="4"/>
        <v>35285405.730000004</v>
      </c>
      <c r="W60" s="88">
        <f t="shared" si="8"/>
        <v>133615318.22</v>
      </c>
      <c r="X60" s="87">
        <f t="shared" si="5"/>
        <v>32058626.730000004</v>
      </c>
      <c r="Y60" s="96">
        <f t="shared" si="8"/>
        <v>165673944.94999999</v>
      </c>
    </row>
    <row r="61" spans="1:25">
      <c r="A61" s="87" t="s">
        <v>89</v>
      </c>
      <c r="B61" s="48">
        <v>7324726</v>
      </c>
      <c r="C61" s="48">
        <v>9034537</v>
      </c>
      <c r="D61" s="48">
        <v>8348813</v>
      </c>
      <c r="E61" s="48">
        <v>10782439</v>
      </c>
      <c r="F61" s="48">
        <v>9596778</v>
      </c>
      <c r="G61" s="48">
        <v>11092474.73</v>
      </c>
      <c r="H61" s="48">
        <v>8094160.6500000004</v>
      </c>
      <c r="I61" s="48">
        <v>8640134.2200000007</v>
      </c>
      <c r="J61" s="48">
        <v>7202737.8300000001</v>
      </c>
      <c r="K61" s="48">
        <v>7712898.5499999998</v>
      </c>
      <c r="L61" s="48">
        <v>5879031.4000000004</v>
      </c>
      <c r="M61" s="48">
        <v>10326748.66</v>
      </c>
      <c r="O61" s="48">
        <f t="shared" si="19"/>
        <v>104035479.04000001</v>
      </c>
      <c r="R61" s="88">
        <f t="shared" si="7"/>
        <v>24708076</v>
      </c>
      <c r="S61" s="93">
        <f t="shared" si="1"/>
        <v>24708076</v>
      </c>
      <c r="T61" s="87">
        <f t="shared" si="2"/>
        <v>31471691.73</v>
      </c>
      <c r="U61" s="94">
        <f t="shared" si="3"/>
        <v>56179767.730000004</v>
      </c>
      <c r="V61" s="89">
        <f t="shared" si="4"/>
        <v>23937032.700000003</v>
      </c>
      <c r="W61" s="88">
        <f t="shared" si="8"/>
        <v>80116800.430000007</v>
      </c>
      <c r="X61" s="87">
        <f t="shared" si="5"/>
        <v>23918678.609999999</v>
      </c>
      <c r="Y61" s="96">
        <f t="shared" si="8"/>
        <v>104035479.04000001</v>
      </c>
    </row>
    <row r="62" spans="1:25">
      <c r="A62" s="87" t="s">
        <v>90</v>
      </c>
      <c r="B62" s="48">
        <v>900474</v>
      </c>
      <c r="C62" s="48">
        <v>1296871</v>
      </c>
      <c r="D62" s="48">
        <v>951838</v>
      </c>
      <c r="E62" s="48">
        <v>1408322</v>
      </c>
      <c r="F62" s="48">
        <v>1271423</v>
      </c>
      <c r="G62" s="48">
        <v>1237242.44</v>
      </c>
      <c r="H62" s="48">
        <v>1043266.75</v>
      </c>
      <c r="I62" s="48">
        <v>1129020.21</v>
      </c>
      <c r="J62" s="48">
        <v>904191.93</v>
      </c>
      <c r="K62" s="48">
        <v>983987.98</v>
      </c>
      <c r="L62" s="48">
        <v>674258.29</v>
      </c>
      <c r="M62" s="48">
        <v>0</v>
      </c>
      <c r="O62" s="48">
        <f t="shared" si="19"/>
        <v>11800895.599999998</v>
      </c>
      <c r="R62" s="88">
        <f t="shared" si="7"/>
        <v>3149183</v>
      </c>
      <c r="S62" s="93">
        <f t="shared" si="1"/>
        <v>3149183</v>
      </c>
      <c r="T62" s="87">
        <f t="shared" si="2"/>
        <v>3916987.44</v>
      </c>
      <c r="U62" s="94">
        <f t="shared" si="3"/>
        <v>7066170.4399999995</v>
      </c>
      <c r="V62" s="89">
        <f t="shared" si="4"/>
        <v>3076478.89</v>
      </c>
      <c r="W62" s="88">
        <f t="shared" si="8"/>
        <v>10142649.33</v>
      </c>
      <c r="X62" s="87">
        <f t="shared" si="5"/>
        <v>1658246.27</v>
      </c>
      <c r="Y62" s="96">
        <f t="shared" si="8"/>
        <v>11800895.6</v>
      </c>
    </row>
    <row r="63" spans="1:25">
      <c r="A63" s="87" t="s">
        <v>91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O63" s="48">
        <f t="shared" si="19"/>
        <v>0</v>
      </c>
      <c r="R63" s="88">
        <f t="shared" si="7"/>
        <v>0</v>
      </c>
      <c r="S63" s="93">
        <f t="shared" si="1"/>
        <v>0</v>
      </c>
      <c r="T63" s="87">
        <f t="shared" si="2"/>
        <v>0</v>
      </c>
      <c r="U63" s="94">
        <f t="shared" si="3"/>
        <v>0</v>
      </c>
      <c r="V63" s="89">
        <f t="shared" si="4"/>
        <v>0</v>
      </c>
      <c r="W63" s="88">
        <f t="shared" si="8"/>
        <v>0</v>
      </c>
      <c r="X63" s="87">
        <f t="shared" si="5"/>
        <v>0</v>
      </c>
      <c r="Y63" s="96">
        <f t="shared" si="8"/>
        <v>0</v>
      </c>
    </row>
    <row r="64" spans="1:25">
      <c r="A64" s="87" t="s">
        <v>92</v>
      </c>
      <c r="B64" s="48">
        <v>575885</v>
      </c>
      <c r="C64" s="48">
        <v>2969545</v>
      </c>
      <c r="D64" s="48">
        <v>-3538248</v>
      </c>
      <c r="E64" s="48">
        <v>1560</v>
      </c>
      <c r="F64" s="48">
        <v>1195</v>
      </c>
      <c r="G64" s="48">
        <v>735</v>
      </c>
      <c r="H64" s="48">
        <v>2062.5300000000002</v>
      </c>
      <c r="I64" s="48">
        <v>762.04</v>
      </c>
      <c r="J64" s="48">
        <v>1099.96</v>
      </c>
      <c r="K64" s="48">
        <v>338.05</v>
      </c>
      <c r="L64" s="48">
        <v>470.42</v>
      </c>
      <c r="M64" s="48">
        <v>0</v>
      </c>
      <c r="O64" s="48">
        <f t="shared" si="19"/>
        <v>15404.999999999998</v>
      </c>
      <c r="R64" s="88">
        <f t="shared" si="7"/>
        <v>7182</v>
      </c>
      <c r="S64" s="93">
        <f t="shared" si="1"/>
        <v>7182</v>
      </c>
      <c r="T64" s="87">
        <f t="shared" si="2"/>
        <v>3490</v>
      </c>
      <c r="U64" s="94">
        <f t="shared" si="3"/>
        <v>10672</v>
      </c>
      <c r="V64" s="89">
        <f t="shared" si="4"/>
        <v>3924.53</v>
      </c>
      <c r="W64" s="88">
        <f t="shared" si="8"/>
        <v>14596.53</v>
      </c>
      <c r="X64" s="87">
        <f t="shared" si="5"/>
        <v>808.47</v>
      </c>
      <c r="Y64" s="96">
        <f t="shared" si="8"/>
        <v>15405</v>
      </c>
    </row>
    <row r="65" spans="1:25">
      <c r="A65" s="87" t="s">
        <v>93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O65" s="48">
        <f t="shared" si="19"/>
        <v>0</v>
      </c>
      <c r="R65" s="88">
        <f t="shared" si="7"/>
        <v>0</v>
      </c>
      <c r="S65" s="93">
        <f t="shared" si="1"/>
        <v>0</v>
      </c>
      <c r="T65" s="87">
        <f t="shared" si="2"/>
        <v>0</v>
      </c>
      <c r="U65" s="94">
        <f t="shared" si="3"/>
        <v>0</v>
      </c>
      <c r="V65" s="89">
        <f t="shared" si="4"/>
        <v>0</v>
      </c>
      <c r="W65" s="88">
        <f t="shared" si="8"/>
        <v>0</v>
      </c>
      <c r="X65" s="87">
        <f t="shared" si="5"/>
        <v>0</v>
      </c>
      <c r="Y65" s="96">
        <f t="shared" si="8"/>
        <v>0</v>
      </c>
    </row>
    <row r="66" spans="1:25">
      <c r="A66" s="87" t="s">
        <v>94</v>
      </c>
      <c r="B66" s="48">
        <v>334643</v>
      </c>
      <c r="C66" s="48">
        <v>367868</v>
      </c>
      <c r="D66" s="48">
        <v>319009</v>
      </c>
      <c r="E66" s="48">
        <v>295830</v>
      </c>
      <c r="F66" s="48">
        <v>312867</v>
      </c>
      <c r="G66" s="48">
        <v>286869.36</v>
      </c>
      <c r="H66" s="48">
        <v>286311.32</v>
      </c>
      <c r="I66" s="48">
        <v>290503.42</v>
      </c>
      <c r="J66" s="48">
        <v>260963.59</v>
      </c>
      <c r="K66" s="48">
        <v>295290.61</v>
      </c>
      <c r="L66" s="48">
        <v>305130.84999999998</v>
      </c>
      <c r="M66" s="48">
        <v>0</v>
      </c>
      <c r="O66" s="48">
        <f t="shared" si="19"/>
        <v>3355286.1499999994</v>
      </c>
      <c r="R66" s="88">
        <f t="shared" si="7"/>
        <v>1021520</v>
      </c>
      <c r="S66" s="93">
        <f t="shared" si="1"/>
        <v>1021520</v>
      </c>
      <c r="T66" s="87">
        <f t="shared" si="2"/>
        <v>895566.36</v>
      </c>
      <c r="U66" s="94">
        <f t="shared" si="3"/>
        <v>1917086.3599999999</v>
      </c>
      <c r="V66" s="89">
        <f t="shared" si="4"/>
        <v>837778.33</v>
      </c>
      <c r="W66" s="88">
        <f t="shared" si="8"/>
        <v>2754864.69</v>
      </c>
      <c r="X66" s="87">
        <f t="shared" si="5"/>
        <v>600421.46</v>
      </c>
      <c r="Y66" s="96">
        <f t="shared" si="8"/>
        <v>3355286.15</v>
      </c>
    </row>
    <row r="67" spans="1:25">
      <c r="A67" s="87" t="s">
        <v>95</v>
      </c>
      <c r="B67" s="48">
        <v>295937</v>
      </c>
      <c r="C67" s="48">
        <v>400982</v>
      </c>
      <c r="D67" s="48">
        <v>291028</v>
      </c>
      <c r="E67" s="48">
        <v>226217</v>
      </c>
      <c r="F67" s="48">
        <v>307552</v>
      </c>
      <c r="G67" s="48">
        <v>376662.29</v>
      </c>
      <c r="H67" s="48">
        <v>325602.40999999997</v>
      </c>
      <c r="I67" s="48">
        <v>327636.96999999997</v>
      </c>
      <c r="J67" s="48">
        <v>295174.40999999997</v>
      </c>
      <c r="K67" s="48">
        <v>386945</v>
      </c>
      <c r="L67" s="48">
        <v>294504.24</v>
      </c>
      <c r="M67" s="48">
        <v>0</v>
      </c>
      <c r="O67" s="48">
        <f t="shared" si="19"/>
        <v>3528241.3200000003</v>
      </c>
      <c r="R67" s="88">
        <f t="shared" si="7"/>
        <v>987947</v>
      </c>
      <c r="S67" s="93">
        <f t="shared" si="1"/>
        <v>987947</v>
      </c>
      <c r="T67" s="87">
        <f t="shared" si="2"/>
        <v>910431.29</v>
      </c>
      <c r="U67" s="94">
        <f t="shared" si="3"/>
        <v>1898378.29</v>
      </c>
      <c r="V67" s="89">
        <f t="shared" si="4"/>
        <v>948413.7899999998</v>
      </c>
      <c r="W67" s="88">
        <f t="shared" si="8"/>
        <v>2846792.08</v>
      </c>
      <c r="X67" s="87">
        <f t="shared" si="5"/>
        <v>681449.24</v>
      </c>
      <c r="Y67" s="96">
        <f t="shared" si="8"/>
        <v>3528241.3200000003</v>
      </c>
    </row>
    <row r="68" spans="1:25">
      <c r="A68" s="87" t="s">
        <v>312</v>
      </c>
      <c r="B68" s="48">
        <v>334118</v>
      </c>
      <c r="C68" s="48">
        <v>338153</v>
      </c>
      <c r="D68" s="48">
        <v>338153</v>
      </c>
      <c r="E68" s="48">
        <v>642222</v>
      </c>
      <c r="F68" s="48">
        <v>338153</v>
      </c>
      <c r="G68" s="48">
        <v>314726.24</v>
      </c>
      <c r="H68" s="48">
        <v>562740.16</v>
      </c>
      <c r="I68" s="48">
        <v>295292.83</v>
      </c>
      <c r="J68" s="48">
        <v>295292.83</v>
      </c>
      <c r="K68" s="48">
        <v>509859.93</v>
      </c>
      <c r="L68" s="48">
        <v>295292.83</v>
      </c>
      <c r="M68" s="48">
        <v>0</v>
      </c>
      <c r="O68" s="48">
        <f t="shared" si="19"/>
        <v>4264003.82</v>
      </c>
      <c r="R68" s="88">
        <f t="shared" si="7"/>
        <v>1010424</v>
      </c>
      <c r="S68" s="93">
        <f t="shared" si="1"/>
        <v>1010424</v>
      </c>
      <c r="T68" s="87">
        <f t="shared" si="2"/>
        <v>1295101.24</v>
      </c>
      <c r="U68" s="94">
        <f t="shared" si="3"/>
        <v>2305525.2400000002</v>
      </c>
      <c r="V68" s="89">
        <f t="shared" si="4"/>
        <v>1153325.82</v>
      </c>
      <c r="W68" s="88">
        <f t="shared" si="8"/>
        <v>3458851.0600000005</v>
      </c>
      <c r="X68" s="87">
        <f t="shared" si="5"/>
        <v>805152.76</v>
      </c>
      <c r="Y68" s="96">
        <f t="shared" si="8"/>
        <v>4264003.82</v>
      </c>
    </row>
    <row r="69" spans="1:25">
      <c r="A69" s="87" t="s">
        <v>302</v>
      </c>
      <c r="B69" s="48">
        <v>443996</v>
      </c>
      <c r="C69" s="48">
        <v>488913</v>
      </c>
      <c r="D69" s="48">
        <v>394103</v>
      </c>
      <c r="E69" s="48">
        <v>427552</v>
      </c>
      <c r="F69" s="48">
        <v>473398</v>
      </c>
      <c r="G69" s="48">
        <v>448523.43</v>
      </c>
      <c r="H69" s="48">
        <v>430255.11</v>
      </c>
      <c r="I69" s="48">
        <v>434435.21</v>
      </c>
      <c r="J69" s="48">
        <v>432220.18</v>
      </c>
      <c r="K69" s="48">
        <v>449525.17</v>
      </c>
      <c r="L69" s="48">
        <v>448880.5</v>
      </c>
      <c r="M69" s="48">
        <v>0</v>
      </c>
      <c r="O69" s="48">
        <f t="shared" ref="O69:O70" si="20">SUM(B69:M69)</f>
        <v>4871801.6000000006</v>
      </c>
      <c r="R69" s="88">
        <f t="shared" ref="R69:R72" si="21">SUM(B69:D69)</f>
        <v>1327012</v>
      </c>
      <c r="S69" s="93">
        <f t="shared" ref="S69:S72" si="22">R69</f>
        <v>1327012</v>
      </c>
      <c r="T69" s="87">
        <f t="shared" ref="T69:T72" si="23">SUM(E69:G69)</f>
        <v>1349473.43</v>
      </c>
      <c r="U69" s="94">
        <f t="shared" ref="U69:U72" si="24">SUM(S69:T69)</f>
        <v>2676485.4299999997</v>
      </c>
      <c r="V69" s="89">
        <f t="shared" ref="V69:V72" si="25">SUM(H69:J69)</f>
        <v>1296910.5</v>
      </c>
      <c r="W69" s="88">
        <f t="shared" ref="W69:W72" si="26">SUM(U69:V69)</f>
        <v>3973395.9299999997</v>
      </c>
      <c r="X69" s="87">
        <f t="shared" ref="X69:X72" si="27">SUM(K69:M69)</f>
        <v>898405.66999999993</v>
      </c>
      <c r="Y69" s="96">
        <f t="shared" ref="Y69:Y72" si="28">SUM(W69:X69)</f>
        <v>4871801.5999999996</v>
      </c>
    </row>
    <row r="70" spans="1:25">
      <c r="A70" s="87" t="s">
        <v>318</v>
      </c>
      <c r="B70" s="48">
        <v>50512</v>
      </c>
      <c r="C70" s="48">
        <v>38022</v>
      </c>
      <c r="D70" s="48">
        <v>28547</v>
      </c>
      <c r="E70" s="48">
        <v>39604</v>
      </c>
      <c r="F70" s="48">
        <v>42188</v>
      </c>
      <c r="G70" s="48">
        <v>657400.32999999996</v>
      </c>
      <c r="H70" s="48">
        <v>42789.78</v>
      </c>
      <c r="I70" s="48">
        <v>45621.36</v>
      </c>
      <c r="J70" s="48">
        <v>54078.99</v>
      </c>
      <c r="K70" s="48">
        <v>47422.239999999998</v>
      </c>
      <c r="L70" s="48">
        <v>48122.61</v>
      </c>
      <c r="M70" s="48">
        <v>0</v>
      </c>
      <c r="O70" s="48">
        <f t="shared" si="20"/>
        <v>1094308.31</v>
      </c>
      <c r="R70" s="88">
        <f t="shared" si="21"/>
        <v>117081</v>
      </c>
      <c r="S70" s="93">
        <f t="shared" si="22"/>
        <v>117081</v>
      </c>
      <c r="T70" s="87">
        <f t="shared" si="23"/>
        <v>739192.33</v>
      </c>
      <c r="U70" s="94">
        <f t="shared" si="24"/>
        <v>856273.33</v>
      </c>
      <c r="V70" s="89">
        <f t="shared" si="25"/>
        <v>142490.13</v>
      </c>
      <c r="W70" s="88">
        <f t="shared" si="26"/>
        <v>998763.46</v>
      </c>
      <c r="X70" s="87">
        <f t="shared" si="27"/>
        <v>95544.85</v>
      </c>
      <c r="Y70" s="96">
        <f t="shared" si="28"/>
        <v>1094308.31</v>
      </c>
    </row>
    <row r="71" spans="1:25">
      <c r="A71" s="87" t="s">
        <v>335</v>
      </c>
      <c r="B71" s="48">
        <v>0</v>
      </c>
      <c r="C71" s="48">
        <v>0</v>
      </c>
      <c r="D71" s="48">
        <v>1160709</v>
      </c>
      <c r="E71" s="48">
        <v>1683522</v>
      </c>
      <c r="F71" s="48">
        <v>6449557</v>
      </c>
      <c r="G71" s="48">
        <v>356872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O71" s="48">
        <f t="shared" ref="O71:O72" si="29">SUM(B71:M71)</f>
        <v>9650660</v>
      </c>
      <c r="R71" s="88">
        <f t="shared" si="21"/>
        <v>1160709</v>
      </c>
      <c r="S71" s="93">
        <f t="shared" si="22"/>
        <v>1160709</v>
      </c>
      <c r="T71" s="87">
        <f t="shared" si="23"/>
        <v>8489951</v>
      </c>
      <c r="U71" s="94">
        <f t="shared" si="24"/>
        <v>9650660</v>
      </c>
      <c r="V71" s="89">
        <f t="shared" si="25"/>
        <v>0</v>
      </c>
      <c r="W71" s="88">
        <f t="shared" si="26"/>
        <v>9650660</v>
      </c>
      <c r="X71" s="87">
        <f t="shared" si="27"/>
        <v>0</v>
      </c>
      <c r="Y71" s="96">
        <f t="shared" si="28"/>
        <v>9650660</v>
      </c>
    </row>
    <row r="72" spans="1:25">
      <c r="A72" s="87" t="s">
        <v>336</v>
      </c>
      <c r="B72" s="48">
        <v>0</v>
      </c>
      <c r="C72" s="48">
        <v>0</v>
      </c>
      <c r="D72" s="48">
        <v>0</v>
      </c>
      <c r="E72" s="48">
        <v>2215972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O72" s="48">
        <f t="shared" si="29"/>
        <v>2215972</v>
      </c>
      <c r="R72" s="88">
        <f t="shared" si="21"/>
        <v>0</v>
      </c>
      <c r="S72" s="93">
        <f t="shared" si="22"/>
        <v>0</v>
      </c>
      <c r="T72" s="87">
        <f t="shared" si="23"/>
        <v>2215972</v>
      </c>
      <c r="U72" s="94">
        <f t="shared" si="24"/>
        <v>2215972</v>
      </c>
      <c r="V72" s="89">
        <f t="shared" si="25"/>
        <v>0</v>
      </c>
      <c r="W72" s="88">
        <f t="shared" si="26"/>
        <v>2215972</v>
      </c>
      <c r="X72" s="87">
        <f t="shared" si="27"/>
        <v>0</v>
      </c>
      <c r="Y72" s="96">
        <f t="shared" si="28"/>
        <v>2215972</v>
      </c>
    </row>
    <row r="73" spans="1:25">
      <c r="S73" s="93"/>
      <c r="U73" s="94"/>
      <c r="Y73" s="96"/>
    </row>
    <row r="74" spans="1:25" ht="12.75">
      <c r="A74" s="142" t="s">
        <v>337</v>
      </c>
      <c r="S74" s="93"/>
      <c r="U74" s="94"/>
      <c r="Y74" s="96"/>
    </row>
    <row r="75" spans="1:25">
      <c r="A75" s="87" t="s">
        <v>338</v>
      </c>
      <c r="B75" s="48">
        <v>392382</v>
      </c>
      <c r="C75" s="48">
        <v>989160</v>
      </c>
      <c r="D75" s="48">
        <v>649204</v>
      </c>
      <c r="E75" s="48">
        <v>649165</v>
      </c>
      <c r="F75" s="48">
        <v>749350</v>
      </c>
      <c r="G75" s="48">
        <v>653441</v>
      </c>
      <c r="H75" s="48">
        <v>711688.58</v>
      </c>
      <c r="I75" s="48">
        <v>719829.49</v>
      </c>
      <c r="J75" s="48">
        <v>715398.05</v>
      </c>
      <c r="K75" s="48">
        <v>695016.72</v>
      </c>
      <c r="L75" s="48">
        <v>760383.66</v>
      </c>
      <c r="M75" s="48">
        <v>698335.52</v>
      </c>
      <c r="O75" s="48">
        <f t="shared" ref="O75:O77" si="30">SUM(B75:M75)</f>
        <v>8383354.0199999996</v>
      </c>
      <c r="R75" s="88">
        <f t="shared" ref="R75:R77" si="31">SUM(B75:D75)</f>
        <v>2030746</v>
      </c>
      <c r="S75" s="93">
        <f t="shared" ref="S75:S77" si="32">R75</f>
        <v>2030746</v>
      </c>
      <c r="T75" s="87">
        <f t="shared" ref="T75:T77" si="33">SUM(E75:G75)</f>
        <v>2051956</v>
      </c>
      <c r="U75" s="94">
        <f t="shared" ref="U75:U77" si="34">SUM(S75:T75)</f>
        <v>4082702</v>
      </c>
      <c r="V75" s="89">
        <f t="shared" ref="V75:V77" si="35">SUM(H75:J75)</f>
        <v>2146916.12</v>
      </c>
      <c r="W75" s="88">
        <f t="shared" ref="W75:W77" si="36">SUM(U75:V75)</f>
        <v>6229618.1200000001</v>
      </c>
      <c r="X75" s="87">
        <f t="shared" ref="X75:X77" si="37">SUM(K75:M75)</f>
        <v>2153735.9</v>
      </c>
      <c r="Y75" s="96">
        <f t="shared" ref="Y75:Y77" si="38">SUM(W75:X75)</f>
        <v>8383354.0199999996</v>
      </c>
    </row>
    <row r="76" spans="1:25">
      <c r="A76" s="87" t="s">
        <v>339</v>
      </c>
      <c r="B76" s="48">
        <v>0</v>
      </c>
      <c r="C76" s="48">
        <v>0</v>
      </c>
      <c r="D76" s="48">
        <v>282490</v>
      </c>
      <c r="E76" s="48">
        <v>64158</v>
      </c>
      <c r="F76" s="48">
        <v>38565</v>
      </c>
      <c r="G76" s="48">
        <v>26206.75</v>
      </c>
      <c r="H76" s="48">
        <v>20597.28</v>
      </c>
      <c r="I76" s="48">
        <v>20115.22</v>
      </c>
      <c r="J76" s="48">
        <v>17661.07</v>
      </c>
      <c r="K76" s="48">
        <v>12051.6</v>
      </c>
      <c r="L76" s="48">
        <v>11832.48</v>
      </c>
      <c r="M76" s="48">
        <v>17003.71</v>
      </c>
      <c r="O76" s="48">
        <f t="shared" si="30"/>
        <v>510681.11</v>
      </c>
      <c r="R76" s="88">
        <f t="shared" si="31"/>
        <v>282490</v>
      </c>
      <c r="S76" s="93">
        <f t="shared" si="32"/>
        <v>282490</v>
      </c>
      <c r="T76" s="87">
        <f t="shared" si="33"/>
        <v>128929.75</v>
      </c>
      <c r="U76" s="94">
        <f t="shared" si="34"/>
        <v>411419.75</v>
      </c>
      <c r="V76" s="89">
        <f t="shared" si="35"/>
        <v>58373.57</v>
      </c>
      <c r="W76" s="88">
        <f t="shared" si="36"/>
        <v>469793.32</v>
      </c>
      <c r="X76" s="87">
        <f t="shared" si="37"/>
        <v>40887.79</v>
      </c>
      <c r="Y76" s="96">
        <f t="shared" si="38"/>
        <v>510681.11</v>
      </c>
    </row>
    <row r="77" spans="1:25">
      <c r="A77" s="87" t="s">
        <v>340</v>
      </c>
      <c r="B77" s="48">
        <v>0</v>
      </c>
      <c r="C77" s="48">
        <v>0</v>
      </c>
      <c r="D77" s="48">
        <v>5894570</v>
      </c>
      <c r="E77" s="48">
        <v>1430253</v>
      </c>
      <c r="F77" s="48">
        <v>1100777</v>
      </c>
      <c r="G77" s="48">
        <v>633199.92000000004</v>
      </c>
      <c r="H77" s="48">
        <v>618232.56000000006</v>
      </c>
      <c r="I77" s="48">
        <v>532065</v>
      </c>
      <c r="J77" s="48">
        <v>533463.79</v>
      </c>
      <c r="K77" s="48">
        <v>439681.8</v>
      </c>
      <c r="L77" s="48">
        <v>380851.91</v>
      </c>
      <c r="M77" s="48">
        <v>384762</v>
      </c>
      <c r="O77" s="48">
        <f t="shared" si="30"/>
        <v>11947856.98</v>
      </c>
      <c r="R77" s="88">
        <f t="shared" si="31"/>
        <v>5894570</v>
      </c>
      <c r="S77" s="93">
        <f t="shared" si="32"/>
        <v>5894570</v>
      </c>
      <c r="T77" s="87">
        <f t="shared" si="33"/>
        <v>3164229.92</v>
      </c>
      <c r="U77" s="94">
        <f t="shared" si="34"/>
        <v>9058799.9199999999</v>
      </c>
      <c r="V77" s="89">
        <f t="shared" si="35"/>
        <v>1683761.35</v>
      </c>
      <c r="W77" s="88">
        <f t="shared" si="36"/>
        <v>10742561.27</v>
      </c>
      <c r="X77" s="87">
        <f t="shared" si="37"/>
        <v>1205295.71</v>
      </c>
      <c r="Y77" s="96">
        <f t="shared" si="38"/>
        <v>11947856.98</v>
      </c>
    </row>
    <row r="78" spans="1:25">
      <c r="A78" s="87" t="s">
        <v>341</v>
      </c>
      <c r="B78" s="48">
        <v>0</v>
      </c>
      <c r="C78" s="48">
        <v>222363</v>
      </c>
      <c r="D78" s="48">
        <v>-222363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O78" s="48">
        <f t="shared" si="19"/>
        <v>0</v>
      </c>
      <c r="R78" s="88">
        <f t="shared" si="7"/>
        <v>0</v>
      </c>
      <c r="S78" s="93">
        <f t="shared" si="1"/>
        <v>0</v>
      </c>
      <c r="T78" s="87">
        <f t="shared" si="2"/>
        <v>0</v>
      </c>
      <c r="U78" s="94">
        <f t="shared" si="3"/>
        <v>0</v>
      </c>
      <c r="V78" s="89">
        <f t="shared" si="4"/>
        <v>0</v>
      </c>
      <c r="W78" s="88">
        <f t="shared" si="8"/>
        <v>0</v>
      </c>
      <c r="X78" s="87">
        <f t="shared" si="5"/>
        <v>0</v>
      </c>
      <c r="Y78" s="96">
        <f t="shared" si="8"/>
        <v>0</v>
      </c>
    </row>
    <row r="79" spans="1:25">
      <c r="O79" s="48" t="s">
        <v>1</v>
      </c>
      <c r="S79" s="93"/>
      <c r="U79" s="94"/>
      <c r="W79" s="88" t="s">
        <v>1</v>
      </c>
      <c r="Y79" s="96" t="s">
        <v>1</v>
      </c>
    </row>
    <row r="80" spans="1:25">
      <c r="A80" s="86" t="s">
        <v>11</v>
      </c>
      <c r="B80" s="61">
        <f>SUM(B81:B85)</f>
        <v>2427392.31</v>
      </c>
      <c r="C80" s="61">
        <f>SUM(C81:C85)</f>
        <v>2427392.31</v>
      </c>
      <c r="D80" s="61">
        <f>SUM(D81:D85)</f>
        <v>2427392.31</v>
      </c>
      <c r="E80" s="61">
        <f>SUM(E81:E85)</f>
        <v>2427392.31</v>
      </c>
      <c r="F80" s="61">
        <f t="shared" ref="F80:M80" si="39">SUM(F81:F85)</f>
        <v>2427392.31</v>
      </c>
      <c r="G80" s="61">
        <f t="shared" si="39"/>
        <v>2427392.31</v>
      </c>
      <c r="H80" s="61">
        <f t="shared" si="39"/>
        <v>2427392.31</v>
      </c>
      <c r="I80" s="61">
        <f t="shared" si="39"/>
        <v>2427392.31</v>
      </c>
      <c r="J80" s="61">
        <f t="shared" si="39"/>
        <v>2427392.3199999998</v>
      </c>
      <c r="K80" s="61">
        <f t="shared" si="39"/>
        <v>2427392.3199999998</v>
      </c>
      <c r="L80" s="61">
        <f t="shared" si="39"/>
        <v>0</v>
      </c>
      <c r="M80" s="61">
        <f t="shared" si="39"/>
        <v>0</v>
      </c>
      <c r="N80" s="61"/>
      <c r="O80" s="131">
        <f>SUM(B80:M80)</f>
        <v>24273923.120000001</v>
      </c>
      <c r="R80" s="93">
        <f t="shared" si="7"/>
        <v>7282176.9299999997</v>
      </c>
      <c r="S80" s="93">
        <f t="shared" si="1"/>
        <v>7282176.9299999997</v>
      </c>
      <c r="T80" s="86">
        <f t="shared" si="2"/>
        <v>7282176.9299999997</v>
      </c>
      <c r="U80" s="94">
        <f t="shared" si="3"/>
        <v>14564353.859999999</v>
      </c>
      <c r="V80" s="95">
        <f t="shared" si="4"/>
        <v>7282176.9399999995</v>
      </c>
      <c r="W80" s="93">
        <f t="shared" si="8"/>
        <v>21846530.799999997</v>
      </c>
      <c r="X80" s="86">
        <f t="shared" si="5"/>
        <v>2427392.3199999998</v>
      </c>
      <c r="Y80" s="94">
        <f t="shared" si="8"/>
        <v>24273923.119999997</v>
      </c>
    </row>
    <row r="81" spans="1:25">
      <c r="A81" s="87" t="s">
        <v>96</v>
      </c>
      <c r="B81" s="48">
        <v>2427392.31</v>
      </c>
      <c r="C81" s="48">
        <v>2427392.31</v>
      </c>
      <c r="D81" s="48">
        <v>2427392.31</v>
      </c>
      <c r="E81" s="48">
        <v>2427392.31</v>
      </c>
      <c r="F81" s="48">
        <v>2427392.31</v>
      </c>
      <c r="G81" s="48">
        <v>2427392.31</v>
      </c>
      <c r="H81" s="48">
        <v>2427392.31</v>
      </c>
      <c r="I81" s="48">
        <v>2427392.31</v>
      </c>
      <c r="J81" s="48">
        <v>2427392.3199999998</v>
      </c>
      <c r="K81" s="48">
        <v>2427392.3199999998</v>
      </c>
      <c r="L81" s="48">
        <v>0</v>
      </c>
      <c r="M81" s="48">
        <v>0</v>
      </c>
      <c r="O81" s="48">
        <f t="shared" si="19"/>
        <v>24273923.120000001</v>
      </c>
      <c r="R81" s="88">
        <f>SUM(B81:D81)</f>
        <v>7282176.9299999997</v>
      </c>
      <c r="S81" s="93">
        <f t="shared" ref="S81:S127" si="40">R81</f>
        <v>7282176.9299999997</v>
      </c>
      <c r="T81" s="87">
        <f t="shared" ref="T81:T125" si="41">SUM(E81:G81)</f>
        <v>7282176.9299999997</v>
      </c>
      <c r="U81" s="94">
        <f t="shared" ref="U81:U127" si="42">SUM(S81:T81)</f>
        <v>14564353.859999999</v>
      </c>
      <c r="V81" s="89">
        <f t="shared" ref="V81:V125" si="43">SUM(H81:J81)</f>
        <v>7282176.9399999995</v>
      </c>
      <c r="W81" s="88">
        <f t="shared" si="8"/>
        <v>21846530.799999997</v>
      </c>
      <c r="X81" s="87">
        <f t="shared" ref="X81:X127" si="44">SUM(K81:M81)</f>
        <v>2427392.3199999998</v>
      </c>
      <c r="Y81" s="96">
        <f t="shared" si="8"/>
        <v>24273923.119999997</v>
      </c>
    </row>
    <row r="82" spans="1:25">
      <c r="A82" s="87" t="s">
        <v>283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O82" s="48">
        <f t="shared" si="19"/>
        <v>0</v>
      </c>
      <c r="R82" s="88">
        <f>SUM(B82:D82)</f>
        <v>0</v>
      </c>
      <c r="S82" s="93">
        <f t="shared" si="40"/>
        <v>0</v>
      </c>
      <c r="T82" s="87">
        <f t="shared" si="41"/>
        <v>0</v>
      </c>
      <c r="U82" s="94">
        <f t="shared" si="42"/>
        <v>0</v>
      </c>
      <c r="V82" s="89">
        <f t="shared" si="43"/>
        <v>0</v>
      </c>
      <c r="W82" s="88">
        <f>SUM(U82:V82)</f>
        <v>0</v>
      </c>
      <c r="X82" s="87">
        <f t="shared" si="44"/>
        <v>0</v>
      </c>
      <c r="Y82" s="96">
        <f>SUM(W82:X82)</f>
        <v>0</v>
      </c>
    </row>
    <row r="83" spans="1:25">
      <c r="A83" s="87" t="s">
        <v>97</v>
      </c>
      <c r="B83" s="48">
        <v>0</v>
      </c>
      <c r="C83" s="48">
        <v>0</v>
      </c>
      <c r="D83" s="48">
        <v>0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O83" s="48">
        <f t="shared" si="19"/>
        <v>0</v>
      </c>
      <c r="R83" s="88">
        <f>SUM(B83:D83)</f>
        <v>0</v>
      </c>
      <c r="S83" s="93">
        <f t="shared" si="40"/>
        <v>0</v>
      </c>
      <c r="T83" s="87">
        <f t="shared" si="41"/>
        <v>0</v>
      </c>
      <c r="U83" s="94">
        <f t="shared" si="42"/>
        <v>0</v>
      </c>
      <c r="V83" s="89">
        <f t="shared" si="43"/>
        <v>0</v>
      </c>
      <c r="W83" s="88">
        <f>SUM(U83:V83)</f>
        <v>0</v>
      </c>
      <c r="X83" s="87">
        <f t="shared" si="44"/>
        <v>0</v>
      </c>
      <c r="Y83" s="96">
        <f>SUM(W83:X83)</f>
        <v>0</v>
      </c>
    </row>
    <row r="84" spans="1:25">
      <c r="A84" s="87" t="s">
        <v>98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O84" s="48">
        <f t="shared" si="19"/>
        <v>0</v>
      </c>
      <c r="R84" s="88">
        <f>SUM(B84:D84)</f>
        <v>0</v>
      </c>
      <c r="S84" s="93">
        <f t="shared" si="40"/>
        <v>0</v>
      </c>
      <c r="T84" s="87">
        <f t="shared" si="41"/>
        <v>0</v>
      </c>
      <c r="U84" s="94">
        <f t="shared" si="42"/>
        <v>0</v>
      </c>
      <c r="V84" s="89">
        <f t="shared" si="43"/>
        <v>0</v>
      </c>
      <c r="W84" s="88">
        <f>SUM(U84:V84)</f>
        <v>0</v>
      </c>
      <c r="X84" s="87">
        <f t="shared" si="44"/>
        <v>0</v>
      </c>
      <c r="Y84" s="96">
        <f>SUM(W84:X84)</f>
        <v>0</v>
      </c>
    </row>
    <row r="85" spans="1:25">
      <c r="A85" s="87" t="s">
        <v>99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O85" s="48">
        <f t="shared" si="19"/>
        <v>0</v>
      </c>
      <c r="R85" s="88">
        <f>SUM(B85:D85)</f>
        <v>0</v>
      </c>
      <c r="S85" s="93">
        <f t="shared" si="40"/>
        <v>0</v>
      </c>
      <c r="T85" s="87">
        <f t="shared" si="41"/>
        <v>0</v>
      </c>
      <c r="U85" s="94">
        <f t="shared" si="42"/>
        <v>0</v>
      </c>
      <c r="V85" s="89">
        <f t="shared" si="43"/>
        <v>0</v>
      </c>
      <c r="W85" s="88">
        <f>SUM(U85:V85)</f>
        <v>0</v>
      </c>
      <c r="X85" s="87">
        <f t="shared" si="44"/>
        <v>0</v>
      </c>
      <c r="Y85" s="96">
        <f>SUM(W85:X85)</f>
        <v>0</v>
      </c>
    </row>
    <row r="86" spans="1:25">
      <c r="O86" s="48" t="s">
        <v>1</v>
      </c>
      <c r="S86" s="93"/>
      <c r="U86" s="94"/>
      <c r="W86" s="88" t="s">
        <v>1</v>
      </c>
      <c r="Y86" s="96" t="s">
        <v>1</v>
      </c>
    </row>
    <row r="87" spans="1:25">
      <c r="A87" s="86" t="s">
        <v>100</v>
      </c>
      <c r="B87" s="61">
        <f>SUM(B88:B92)</f>
        <v>6659826.25</v>
      </c>
      <c r="C87" s="61">
        <f>SUM(C88:C92)</f>
        <v>6659826.25</v>
      </c>
      <c r="D87" s="61">
        <f>SUM(D88:D92)</f>
        <v>6659826.25</v>
      </c>
      <c r="E87" s="61">
        <f>SUM(E88:E92)</f>
        <v>6659826.25</v>
      </c>
      <c r="F87" s="61">
        <f t="shared" ref="F87:M87" si="45">SUM(F88:F92)</f>
        <v>6659826.25</v>
      </c>
      <c r="G87" s="61">
        <f t="shared" si="45"/>
        <v>6659826.25</v>
      </c>
      <c r="H87" s="61">
        <f t="shared" si="45"/>
        <v>6659826.25</v>
      </c>
      <c r="I87" s="61">
        <f>SUM(I88:I92)</f>
        <v>6659826.25</v>
      </c>
      <c r="J87" s="61">
        <f>SUM(J88:J92)</f>
        <v>6659826.25</v>
      </c>
      <c r="K87" s="61">
        <f t="shared" si="45"/>
        <v>6659826.25</v>
      </c>
      <c r="L87" s="61">
        <f t="shared" si="45"/>
        <v>6659826.25</v>
      </c>
      <c r="M87" s="61">
        <f t="shared" si="45"/>
        <v>6659826.25</v>
      </c>
      <c r="N87" s="61"/>
      <c r="O87" s="131">
        <f t="shared" ref="O87:O92" si="46">SUM(B87:M87)</f>
        <v>79917915</v>
      </c>
      <c r="R87" s="93">
        <f t="shared" ref="R87:R92" si="47">SUM(B87:D87)</f>
        <v>19979478.75</v>
      </c>
      <c r="S87" s="93">
        <f t="shared" si="40"/>
        <v>19979478.75</v>
      </c>
      <c r="T87" s="86">
        <f t="shared" si="41"/>
        <v>19979478.75</v>
      </c>
      <c r="U87" s="94">
        <f t="shared" si="42"/>
        <v>39958957.5</v>
      </c>
      <c r="V87" s="95">
        <f t="shared" si="43"/>
        <v>19979478.75</v>
      </c>
      <c r="W87" s="93">
        <f t="shared" ref="W87:W92" si="48">SUM(U87:V87)</f>
        <v>59938436.25</v>
      </c>
      <c r="X87" s="86">
        <f t="shared" si="44"/>
        <v>19979478.75</v>
      </c>
      <c r="Y87" s="94">
        <f t="shared" ref="Y87:Y92" si="49">SUM(W87:X87)</f>
        <v>79917915</v>
      </c>
    </row>
    <row r="88" spans="1:25">
      <c r="A88" s="87" t="s">
        <v>101</v>
      </c>
      <c r="B88" s="48">
        <v>6659826.25</v>
      </c>
      <c r="C88" s="48">
        <v>6659826.25</v>
      </c>
      <c r="D88" s="48">
        <v>6659826.25</v>
      </c>
      <c r="E88" s="48">
        <v>6659826.25</v>
      </c>
      <c r="F88" s="48">
        <v>6659826.25</v>
      </c>
      <c r="G88" s="48">
        <v>6659826.25</v>
      </c>
      <c r="H88" s="48">
        <v>6659826.25</v>
      </c>
      <c r="I88" s="48">
        <v>6659826.25</v>
      </c>
      <c r="J88" s="48">
        <v>6659826.25</v>
      </c>
      <c r="K88" s="48">
        <v>6659826.25</v>
      </c>
      <c r="L88" s="48">
        <v>6659826.25</v>
      </c>
      <c r="M88" s="48">
        <v>6659826.25</v>
      </c>
      <c r="O88" s="48">
        <f t="shared" si="46"/>
        <v>79917915</v>
      </c>
      <c r="R88" s="88">
        <f t="shared" si="47"/>
        <v>19979478.75</v>
      </c>
      <c r="S88" s="93">
        <f t="shared" si="40"/>
        <v>19979478.75</v>
      </c>
      <c r="T88" s="87">
        <f t="shared" si="41"/>
        <v>19979478.75</v>
      </c>
      <c r="U88" s="94">
        <f t="shared" si="42"/>
        <v>39958957.5</v>
      </c>
      <c r="V88" s="89">
        <f>SUM(H88:J88)</f>
        <v>19979478.75</v>
      </c>
      <c r="W88" s="88">
        <f t="shared" si="48"/>
        <v>59938436.25</v>
      </c>
      <c r="X88" s="87">
        <f t="shared" si="44"/>
        <v>19979478.75</v>
      </c>
      <c r="Y88" s="96">
        <f t="shared" si="49"/>
        <v>79917915</v>
      </c>
    </row>
    <row r="89" spans="1:25">
      <c r="A89" s="87" t="s">
        <v>102</v>
      </c>
      <c r="B89" s="48">
        <v>0</v>
      </c>
      <c r="C89" s="48">
        <v>0</v>
      </c>
      <c r="D89" s="48">
        <v>0</v>
      </c>
      <c r="E89" s="48">
        <v>0</v>
      </c>
      <c r="F89" s="48">
        <v>0</v>
      </c>
      <c r="G89" s="48">
        <v>0</v>
      </c>
      <c r="H89" s="48">
        <v>0</v>
      </c>
      <c r="I89" s="48">
        <v>0</v>
      </c>
      <c r="J89" s="48">
        <v>0</v>
      </c>
      <c r="K89" s="48">
        <v>0</v>
      </c>
      <c r="L89" s="48">
        <v>0</v>
      </c>
      <c r="M89" s="48">
        <v>0</v>
      </c>
      <c r="O89" s="48">
        <f t="shared" si="46"/>
        <v>0</v>
      </c>
      <c r="R89" s="88">
        <f t="shared" si="47"/>
        <v>0</v>
      </c>
      <c r="S89" s="93">
        <f t="shared" si="40"/>
        <v>0</v>
      </c>
      <c r="T89" s="87">
        <f t="shared" si="41"/>
        <v>0</v>
      </c>
      <c r="U89" s="94">
        <f t="shared" si="42"/>
        <v>0</v>
      </c>
      <c r="V89" s="89">
        <f>SUM(H89:J89)</f>
        <v>0</v>
      </c>
      <c r="W89" s="88">
        <f t="shared" si="48"/>
        <v>0</v>
      </c>
      <c r="X89" s="87">
        <f t="shared" si="44"/>
        <v>0</v>
      </c>
      <c r="Y89" s="96">
        <f t="shared" si="49"/>
        <v>0</v>
      </c>
    </row>
    <row r="90" spans="1:25">
      <c r="A90" s="87" t="s">
        <v>103</v>
      </c>
      <c r="B90" s="48">
        <v>0</v>
      </c>
      <c r="C90" s="48">
        <v>0</v>
      </c>
      <c r="D90" s="48">
        <v>0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O90" s="48">
        <f t="shared" si="46"/>
        <v>0</v>
      </c>
      <c r="R90" s="88">
        <f t="shared" si="47"/>
        <v>0</v>
      </c>
      <c r="S90" s="93">
        <f t="shared" si="40"/>
        <v>0</v>
      </c>
      <c r="T90" s="87">
        <f t="shared" si="41"/>
        <v>0</v>
      </c>
      <c r="U90" s="94">
        <f t="shared" si="42"/>
        <v>0</v>
      </c>
      <c r="V90" s="89">
        <f>SUM(H90:J90)</f>
        <v>0</v>
      </c>
      <c r="W90" s="88">
        <f t="shared" si="48"/>
        <v>0</v>
      </c>
      <c r="X90" s="87">
        <f t="shared" si="44"/>
        <v>0</v>
      </c>
      <c r="Y90" s="96">
        <f t="shared" si="49"/>
        <v>0</v>
      </c>
    </row>
    <row r="91" spans="1:25">
      <c r="A91" s="87" t="s">
        <v>104</v>
      </c>
      <c r="B91" s="48">
        <v>0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O91" s="48">
        <f t="shared" si="46"/>
        <v>0</v>
      </c>
      <c r="R91" s="88">
        <f t="shared" si="47"/>
        <v>0</v>
      </c>
      <c r="S91" s="93">
        <f t="shared" si="40"/>
        <v>0</v>
      </c>
      <c r="T91" s="87">
        <f t="shared" si="41"/>
        <v>0</v>
      </c>
      <c r="U91" s="94">
        <f t="shared" si="42"/>
        <v>0</v>
      </c>
      <c r="V91" s="89">
        <f>SUM(H91:J91)</f>
        <v>0</v>
      </c>
      <c r="W91" s="88">
        <f t="shared" si="48"/>
        <v>0</v>
      </c>
      <c r="X91" s="87">
        <f t="shared" si="44"/>
        <v>0</v>
      </c>
      <c r="Y91" s="96">
        <f t="shared" si="49"/>
        <v>0</v>
      </c>
    </row>
    <row r="92" spans="1:25">
      <c r="A92" s="87" t="s">
        <v>105</v>
      </c>
      <c r="B92" s="48">
        <v>0</v>
      </c>
      <c r="C92" s="48">
        <v>0</v>
      </c>
      <c r="D92" s="48">
        <v>0</v>
      </c>
      <c r="E92" s="48">
        <v>0</v>
      </c>
      <c r="F92" s="48">
        <v>0</v>
      </c>
      <c r="G92" s="48">
        <v>0</v>
      </c>
      <c r="H92" s="48">
        <v>0</v>
      </c>
      <c r="I92" s="48">
        <v>0</v>
      </c>
      <c r="J92" s="48">
        <v>0</v>
      </c>
      <c r="K92" s="48">
        <v>0</v>
      </c>
      <c r="L92" s="48">
        <v>0</v>
      </c>
      <c r="M92" s="48">
        <v>0</v>
      </c>
      <c r="O92" s="48">
        <f t="shared" si="46"/>
        <v>0</v>
      </c>
      <c r="R92" s="88">
        <f t="shared" si="47"/>
        <v>0</v>
      </c>
      <c r="S92" s="93">
        <f t="shared" si="40"/>
        <v>0</v>
      </c>
      <c r="T92" s="87">
        <f t="shared" si="41"/>
        <v>0</v>
      </c>
      <c r="U92" s="94">
        <f t="shared" si="42"/>
        <v>0</v>
      </c>
      <c r="V92" s="89">
        <f>SUM(H92:J92)</f>
        <v>0</v>
      </c>
      <c r="W92" s="88">
        <f t="shared" si="48"/>
        <v>0</v>
      </c>
      <c r="X92" s="87">
        <f t="shared" si="44"/>
        <v>0</v>
      </c>
      <c r="Y92" s="96">
        <f t="shared" si="49"/>
        <v>0</v>
      </c>
    </row>
    <row r="93" spans="1:25">
      <c r="S93" s="93"/>
      <c r="U93" s="94"/>
      <c r="Y93" s="96"/>
    </row>
    <row r="94" spans="1:25">
      <c r="A94" s="157"/>
      <c r="B94" s="157"/>
      <c r="C94" s="157"/>
      <c r="D94" s="157"/>
      <c r="E94" s="157"/>
      <c r="F94" s="157"/>
      <c r="G94" s="157"/>
      <c r="H94" s="157"/>
      <c r="I94" s="157"/>
      <c r="J94" s="157"/>
      <c r="K94" s="157"/>
      <c r="L94" s="157"/>
      <c r="M94" s="157"/>
      <c r="N94" s="157"/>
      <c r="O94" s="157"/>
      <c r="S94" s="93"/>
      <c r="U94" s="94"/>
      <c r="Y94" s="96"/>
    </row>
    <row r="95" spans="1:25">
      <c r="B95" s="101"/>
      <c r="C95" s="101"/>
      <c r="D95" s="101"/>
      <c r="E95" s="101"/>
      <c r="F95" s="101"/>
      <c r="G95" s="101"/>
      <c r="H95" s="101"/>
      <c r="I95" s="101"/>
      <c r="J95" s="101"/>
      <c r="K95" s="101"/>
      <c r="L95" s="101"/>
      <c r="M95" s="101"/>
      <c r="N95" s="133"/>
      <c r="O95" s="101"/>
      <c r="S95" s="93"/>
      <c r="U95" s="94"/>
      <c r="W95" s="88" t="s">
        <v>1</v>
      </c>
      <c r="Y95" s="96" t="s">
        <v>1</v>
      </c>
    </row>
    <row r="96" spans="1:25">
      <c r="A96" s="86" t="s">
        <v>13</v>
      </c>
      <c r="B96" s="61">
        <f>+B97+B98</f>
        <v>380157</v>
      </c>
      <c r="C96" s="61">
        <f t="shared" ref="C96:O96" si="50">+C97+C98</f>
        <v>492689</v>
      </c>
      <c r="D96" s="61">
        <f t="shared" si="50"/>
        <v>0</v>
      </c>
      <c r="E96" s="61">
        <f t="shared" si="50"/>
        <v>926937</v>
      </c>
      <c r="F96" s="61">
        <f t="shared" si="50"/>
        <v>479135</v>
      </c>
      <c r="G96" s="61">
        <f t="shared" si="50"/>
        <v>570267.77</v>
      </c>
      <c r="H96" s="61">
        <f t="shared" si="50"/>
        <v>397509</v>
      </c>
      <c r="I96" s="61">
        <f t="shared" si="50"/>
        <v>408663.31</v>
      </c>
      <c r="J96" s="61">
        <f t="shared" si="50"/>
        <v>351578.73</v>
      </c>
      <c r="K96" s="61">
        <f t="shared" si="50"/>
        <v>335473.83</v>
      </c>
      <c r="L96" s="61">
        <f t="shared" si="50"/>
        <v>352084.25</v>
      </c>
      <c r="M96" s="61">
        <f t="shared" si="50"/>
        <v>367040.5</v>
      </c>
      <c r="N96" s="61"/>
      <c r="O96" s="131">
        <f t="shared" si="50"/>
        <v>5061535.3899999997</v>
      </c>
      <c r="R96" s="93">
        <f>SUM(B96:D96)</f>
        <v>872846</v>
      </c>
      <c r="S96" s="93">
        <f t="shared" si="40"/>
        <v>872846</v>
      </c>
      <c r="T96" s="86">
        <f t="shared" si="41"/>
        <v>1976339.77</v>
      </c>
      <c r="U96" s="94">
        <f t="shared" si="42"/>
        <v>2849185.77</v>
      </c>
      <c r="V96" s="95">
        <f t="shared" si="43"/>
        <v>1157751.04</v>
      </c>
      <c r="W96" s="93">
        <f>SUM(U96:V96)</f>
        <v>4006936.81</v>
      </c>
      <c r="X96" s="86">
        <f t="shared" si="44"/>
        <v>1054598.58</v>
      </c>
      <c r="Y96" s="94">
        <f>SUM(W96:X96)</f>
        <v>5061535.3900000006</v>
      </c>
    </row>
    <row r="97" spans="1:25">
      <c r="A97" s="87" t="s">
        <v>106</v>
      </c>
      <c r="B97" s="48">
        <v>380157</v>
      </c>
      <c r="C97" s="48">
        <v>492689</v>
      </c>
      <c r="D97" s="48">
        <v>0</v>
      </c>
      <c r="E97" s="48">
        <v>926937</v>
      </c>
      <c r="F97" s="48">
        <v>479135</v>
      </c>
      <c r="G97" s="48">
        <v>570267.77</v>
      </c>
      <c r="H97" s="48">
        <v>397509</v>
      </c>
      <c r="I97" s="48">
        <v>408663.31</v>
      </c>
      <c r="J97" s="48">
        <v>351578.73</v>
      </c>
      <c r="K97" s="48">
        <v>335473.83</v>
      </c>
      <c r="L97" s="48">
        <v>352084.25</v>
      </c>
      <c r="M97" s="48">
        <v>367040.5</v>
      </c>
      <c r="O97" s="48">
        <f>SUM(B97:M97)</f>
        <v>5061535.3899999997</v>
      </c>
      <c r="R97" s="88">
        <f>SUM(B97:D97)</f>
        <v>872846</v>
      </c>
      <c r="S97" s="93">
        <f t="shared" si="40"/>
        <v>872846</v>
      </c>
      <c r="T97" s="87">
        <f t="shared" si="41"/>
        <v>1976339.77</v>
      </c>
      <c r="U97" s="94">
        <f t="shared" si="42"/>
        <v>2849185.77</v>
      </c>
      <c r="V97" s="89">
        <f t="shared" si="43"/>
        <v>1157751.04</v>
      </c>
      <c r="W97" s="88">
        <f>SUM(U97:V97)</f>
        <v>4006936.81</v>
      </c>
      <c r="X97" s="87">
        <f t="shared" si="44"/>
        <v>1054598.58</v>
      </c>
      <c r="Y97" s="96">
        <f>SUM(W97:X97)</f>
        <v>5061535.3900000006</v>
      </c>
    </row>
    <row r="98" spans="1:25">
      <c r="A98" s="87" t="s">
        <v>265</v>
      </c>
      <c r="B98" s="48">
        <v>0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O98" s="48">
        <f>SUM(B98:M98)</f>
        <v>0</v>
      </c>
      <c r="R98" s="88">
        <f>SUM(B98:D98)</f>
        <v>0</v>
      </c>
      <c r="S98" s="93">
        <f t="shared" si="40"/>
        <v>0</v>
      </c>
      <c r="T98" s="87">
        <f t="shared" si="41"/>
        <v>0</v>
      </c>
      <c r="U98" s="94">
        <f t="shared" si="42"/>
        <v>0</v>
      </c>
      <c r="V98" s="89">
        <f t="shared" si="43"/>
        <v>0</v>
      </c>
      <c r="W98" s="88">
        <f>SUM(U98:V98)</f>
        <v>0</v>
      </c>
      <c r="X98" s="87">
        <f t="shared" si="44"/>
        <v>0</v>
      </c>
      <c r="Y98" s="96">
        <f>SUM(W98:X98)</f>
        <v>0</v>
      </c>
    </row>
    <row r="99" spans="1:25">
      <c r="S99" s="93"/>
      <c r="U99" s="94"/>
      <c r="Y99" s="96"/>
    </row>
    <row r="100" spans="1:25">
      <c r="S100" s="93"/>
      <c r="U100" s="94"/>
      <c r="Y100" s="96"/>
    </row>
    <row r="101" spans="1:25">
      <c r="A101" s="86" t="s">
        <v>14</v>
      </c>
      <c r="B101" s="61">
        <f t="shared" ref="B101:M101" si="51">SUM(B102:B113)</f>
        <v>736462</v>
      </c>
      <c r="C101" s="61">
        <f t="shared" si="51"/>
        <v>954466</v>
      </c>
      <c r="D101" s="61">
        <f t="shared" si="51"/>
        <v>0</v>
      </c>
      <c r="E101" s="61">
        <f t="shared" si="51"/>
        <v>17195718</v>
      </c>
      <c r="F101" s="61">
        <f t="shared" si="51"/>
        <v>29273459.899999999</v>
      </c>
      <c r="G101" s="61">
        <f t="shared" si="51"/>
        <v>1909916.65</v>
      </c>
      <c r="H101" s="61">
        <f t="shared" si="51"/>
        <v>2069284.9900000002</v>
      </c>
      <c r="I101" s="61">
        <f t="shared" si="51"/>
        <v>4494081.3499999996</v>
      </c>
      <c r="J101" s="61">
        <f t="shared" si="51"/>
        <v>14781058.16</v>
      </c>
      <c r="K101" s="61">
        <f t="shared" si="51"/>
        <v>993964.87</v>
      </c>
      <c r="L101" s="61">
        <f t="shared" si="51"/>
        <v>10852848.359999999</v>
      </c>
      <c r="M101" s="61">
        <f t="shared" si="51"/>
        <v>11673660.67</v>
      </c>
      <c r="N101" s="61"/>
      <c r="O101" s="61">
        <f>SUM(O102:O113)</f>
        <v>94934920.949999988</v>
      </c>
      <c r="R101" s="93">
        <f>SUM(B101:D101)</f>
        <v>1690928</v>
      </c>
      <c r="S101" s="93">
        <f t="shared" si="40"/>
        <v>1690928</v>
      </c>
      <c r="T101" s="86">
        <f>SUM(E101:G101)</f>
        <v>48379094.549999997</v>
      </c>
      <c r="U101" s="94">
        <f t="shared" si="42"/>
        <v>50070022.549999997</v>
      </c>
      <c r="V101" s="95">
        <f t="shared" si="43"/>
        <v>21344424.5</v>
      </c>
      <c r="W101" s="93">
        <f t="shared" ref="W101:W113" si="52">SUM(U101:V101)</f>
        <v>71414447.049999997</v>
      </c>
      <c r="X101" s="86">
        <f>SUM(K101:M101)</f>
        <v>23520473.899999999</v>
      </c>
      <c r="Y101" s="94">
        <f t="shared" ref="Y101:Y113" si="53">SUM(W101:X101)</f>
        <v>94934920.949999988</v>
      </c>
    </row>
    <row r="102" spans="1:25">
      <c r="A102" s="87" t="s">
        <v>342</v>
      </c>
      <c r="B102" s="48">
        <v>736462</v>
      </c>
      <c r="C102" s="48">
        <v>954466</v>
      </c>
      <c r="D102" s="48">
        <v>0</v>
      </c>
      <c r="E102" s="48">
        <v>1795718</v>
      </c>
      <c r="F102" s="48">
        <v>928209</v>
      </c>
      <c r="G102" s="48">
        <v>1104756.75</v>
      </c>
      <c r="H102" s="48">
        <v>952726.43</v>
      </c>
      <c r="I102" s="48">
        <v>989898.96</v>
      </c>
      <c r="J102" s="48">
        <v>861777.27</v>
      </c>
      <c r="K102" s="48">
        <v>812613.2</v>
      </c>
      <c r="L102" s="48">
        <v>852848.36</v>
      </c>
      <c r="M102" s="48">
        <v>889076.67</v>
      </c>
      <c r="O102" s="48">
        <f t="shared" ref="O102:O113" si="54">SUM(B102:M102)</f>
        <v>10878552.639999999</v>
      </c>
      <c r="R102" s="88">
        <f>SUM(B102:D102)</f>
        <v>1690928</v>
      </c>
      <c r="S102" s="93">
        <f t="shared" si="40"/>
        <v>1690928</v>
      </c>
      <c r="T102" s="87">
        <f t="shared" si="41"/>
        <v>3828683.75</v>
      </c>
      <c r="U102" s="94">
        <f t="shared" si="42"/>
        <v>5519611.75</v>
      </c>
      <c r="V102" s="89">
        <f t="shared" si="43"/>
        <v>2804402.66</v>
      </c>
      <c r="W102" s="88">
        <f t="shared" si="52"/>
        <v>8324014.4100000001</v>
      </c>
      <c r="X102" s="87">
        <f t="shared" si="44"/>
        <v>2554538.23</v>
      </c>
      <c r="Y102" s="96">
        <f t="shared" si="53"/>
        <v>10878552.640000001</v>
      </c>
    </row>
    <row r="103" spans="1:25">
      <c r="A103" s="87" t="s">
        <v>309</v>
      </c>
      <c r="B103" s="48">
        <v>0</v>
      </c>
      <c r="C103" s="48">
        <v>0</v>
      </c>
      <c r="D103" s="48">
        <v>0</v>
      </c>
      <c r="E103" s="48">
        <v>0</v>
      </c>
      <c r="F103" s="48">
        <v>3705549</v>
      </c>
      <c r="G103" s="48">
        <v>0</v>
      </c>
      <c r="H103" s="48">
        <v>0</v>
      </c>
      <c r="I103" s="48">
        <v>2779161.39</v>
      </c>
      <c r="J103" s="48">
        <v>2779161.39</v>
      </c>
      <c r="K103" s="48">
        <v>0</v>
      </c>
      <c r="L103" s="48">
        <v>0</v>
      </c>
      <c r="M103" s="48">
        <v>0</v>
      </c>
      <c r="O103" s="48">
        <f t="shared" si="54"/>
        <v>9263871.7800000012</v>
      </c>
      <c r="R103" s="88">
        <f t="shared" ref="R103:R113" si="55">SUM(B103:D103)</f>
        <v>0</v>
      </c>
      <c r="S103" s="93">
        <f t="shared" si="40"/>
        <v>0</v>
      </c>
      <c r="T103" s="87">
        <f t="shared" si="41"/>
        <v>3705549</v>
      </c>
      <c r="U103" s="94">
        <f t="shared" si="42"/>
        <v>3705549</v>
      </c>
      <c r="V103" s="89">
        <f t="shared" si="43"/>
        <v>5558322.7800000003</v>
      </c>
      <c r="W103" s="88">
        <f t="shared" si="52"/>
        <v>9263871.7800000012</v>
      </c>
      <c r="X103" s="87">
        <f t="shared" si="44"/>
        <v>0</v>
      </c>
      <c r="Y103" s="96">
        <f t="shared" si="53"/>
        <v>9263871.7800000012</v>
      </c>
    </row>
    <row r="104" spans="1:25">
      <c r="A104" s="87" t="s">
        <v>343</v>
      </c>
      <c r="B104" s="48">
        <v>0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O104" s="48">
        <f t="shared" si="54"/>
        <v>0</v>
      </c>
      <c r="R104" s="88">
        <f t="shared" si="55"/>
        <v>0</v>
      </c>
      <c r="S104" s="93">
        <f t="shared" si="40"/>
        <v>0</v>
      </c>
      <c r="T104" s="87">
        <f t="shared" si="41"/>
        <v>0</v>
      </c>
      <c r="U104" s="94">
        <f t="shared" si="42"/>
        <v>0</v>
      </c>
      <c r="V104" s="89">
        <f t="shared" si="43"/>
        <v>0</v>
      </c>
      <c r="W104" s="88">
        <f t="shared" si="52"/>
        <v>0</v>
      </c>
      <c r="X104" s="87">
        <f t="shared" si="44"/>
        <v>0</v>
      </c>
      <c r="Y104" s="96">
        <f t="shared" si="53"/>
        <v>0</v>
      </c>
    </row>
    <row r="105" spans="1:25">
      <c r="A105" s="87" t="s">
        <v>344</v>
      </c>
      <c r="B105" s="48">
        <v>0</v>
      </c>
      <c r="C105" s="48">
        <v>0</v>
      </c>
      <c r="D105" s="48">
        <v>0</v>
      </c>
      <c r="E105" s="48">
        <v>0</v>
      </c>
      <c r="F105" s="48">
        <v>8139701.9000000004</v>
      </c>
      <c r="G105" s="48">
        <v>5159.8999999999996</v>
      </c>
      <c r="H105" s="48">
        <v>0</v>
      </c>
      <c r="I105" s="48">
        <v>0</v>
      </c>
      <c r="J105" s="48">
        <v>8140119.5</v>
      </c>
      <c r="K105" s="48">
        <v>0</v>
      </c>
      <c r="L105" s="48">
        <v>0</v>
      </c>
      <c r="M105" s="48">
        <v>0</v>
      </c>
      <c r="O105" s="48">
        <f t="shared" si="54"/>
        <v>16284981.300000001</v>
      </c>
      <c r="R105" s="88">
        <f t="shared" si="55"/>
        <v>0</v>
      </c>
      <c r="S105" s="93">
        <f t="shared" si="40"/>
        <v>0</v>
      </c>
      <c r="T105" s="87">
        <f t="shared" si="41"/>
        <v>8144861.8000000007</v>
      </c>
      <c r="U105" s="94">
        <f t="shared" si="42"/>
        <v>8144861.8000000007</v>
      </c>
      <c r="V105" s="89">
        <f t="shared" si="43"/>
        <v>8140119.5</v>
      </c>
      <c r="W105" s="88">
        <f t="shared" si="52"/>
        <v>16284981.300000001</v>
      </c>
      <c r="X105" s="87">
        <f t="shared" si="44"/>
        <v>0</v>
      </c>
      <c r="Y105" s="96">
        <f t="shared" si="53"/>
        <v>16284981.300000001</v>
      </c>
    </row>
    <row r="106" spans="1:25">
      <c r="A106" s="87" t="s">
        <v>345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O106" s="48">
        <f t="shared" si="54"/>
        <v>0</v>
      </c>
      <c r="R106" s="88">
        <f t="shared" si="55"/>
        <v>0</v>
      </c>
      <c r="S106" s="93">
        <f t="shared" si="40"/>
        <v>0</v>
      </c>
      <c r="T106" s="87">
        <f t="shared" si="41"/>
        <v>0</v>
      </c>
      <c r="U106" s="94">
        <f t="shared" si="42"/>
        <v>0</v>
      </c>
      <c r="V106" s="89">
        <f t="shared" si="43"/>
        <v>0</v>
      </c>
      <c r="W106" s="88">
        <f t="shared" si="52"/>
        <v>0</v>
      </c>
      <c r="X106" s="87">
        <f t="shared" si="44"/>
        <v>0</v>
      </c>
      <c r="Y106" s="96">
        <f t="shared" si="53"/>
        <v>0</v>
      </c>
    </row>
    <row r="107" spans="1:25">
      <c r="A107" s="87" t="s">
        <v>346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1116558.56</v>
      </c>
      <c r="I107" s="48">
        <v>0</v>
      </c>
      <c r="J107" s="48">
        <v>0</v>
      </c>
      <c r="K107" s="48">
        <v>181351.67</v>
      </c>
      <c r="L107" s="48">
        <v>0</v>
      </c>
      <c r="M107" s="48">
        <v>986412</v>
      </c>
      <c r="O107" s="48">
        <f t="shared" si="54"/>
        <v>2284322.23</v>
      </c>
      <c r="R107" s="88">
        <f t="shared" si="55"/>
        <v>0</v>
      </c>
      <c r="S107" s="93">
        <f t="shared" si="40"/>
        <v>0</v>
      </c>
      <c r="T107" s="87">
        <f t="shared" si="41"/>
        <v>0</v>
      </c>
      <c r="U107" s="94">
        <f t="shared" si="42"/>
        <v>0</v>
      </c>
      <c r="V107" s="89">
        <f t="shared" si="43"/>
        <v>1116558.56</v>
      </c>
      <c r="W107" s="88">
        <f t="shared" si="52"/>
        <v>1116558.56</v>
      </c>
      <c r="X107" s="87">
        <f t="shared" si="44"/>
        <v>1167763.67</v>
      </c>
      <c r="Y107" s="96">
        <f t="shared" si="53"/>
        <v>2284322.23</v>
      </c>
    </row>
    <row r="108" spans="1:25">
      <c r="A108" s="87" t="s">
        <v>347</v>
      </c>
      <c r="B108" s="48">
        <v>0</v>
      </c>
      <c r="C108" s="48">
        <v>0</v>
      </c>
      <c r="D108" s="48">
        <v>0</v>
      </c>
      <c r="E108" s="48">
        <v>400000</v>
      </c>
      <c r="F108" s="48">
        <v>0</v>
      </c>
      <c r="G108" s="48">
        <v>-200000</v>
      </c>
      <c r="H108" s="48">
        <v>0</v>
      </c>
      <c r="I108" s="48">
        <v>0</v>
      </c>
      <c r="J108" s="48">
        <v>0</v>
      </c>
      <c r="K108" s="48">
        <v>0</v>
      </c>
      <c r="L108" s="48">
        <v>0</v>
      </c>
      <c r="M108" s="48">
        <v>0</v>
      </c>
      <c r="O108" s="48">
        <f t="shared" si="54"/>
        <v>200000</v>
      </c>
      <c r="R108" s="88">
        <f t="shared" si="55"/>
        <v>0</v>
      </c>
      <c r="S108" s="93">
        <f t="shared" si="40"/>
        <v>0</v>
      </c>
      <c r="T108" s="87">
        <f t="shared" si="41"/>
        <v>200000</v>
      </c>
      <c r="U108" s="94">
        <f t="shared" si="42"/>
        <v>200000</v>
      </c>
      <c r="V108" s="89">
        <f t="shared" si="43"/>
        <v>0</v>
      </c>
      <c r="W108" s="88">
        <f t="shared" si="52"/>
        <v>200000</v>
      </c>
      <c r="X108" s="87">
        <f t="shared" si="44"/>
        <v>0</v>
      </c>
      <c r="Y108" s="96">
        <f t="shared" si="53"/>
        <v>200000</v>
      </c>
    </row>
    <row r="109" spans="1:25">
      <c r="A109" s="87" t="s">
        <v>348</v>
      </c>
      <c r="B109" s="48">
        <v>0</v>
      </c>
      <c r="C109" s="48">
        <v>0</v>
      </c>
      <c r="D109" s="48">
        <v>0</v>
      </c>
      <c r="E109" s="48">
        <v>15000000</v>
      </c>
      <c r="F109" s="48">
        <v>16500000</v>
      </c>
      <c r="G109" s="48">
        <v>1000000</v>
      </c>
      <c r="H109" s="48">
        <v>0</v>
      </c>
      <c r="I109" s="48">
        <v>0</v>
      </c>
      <c r="J109" s="48">
        <v>3000000</v>
      </c>
      <c r="K109" s="48">
        <v>0</v>
      </c>
      <c r="L109" s="48">
        <v>0</v>
      </c>
      <c r="M109" s="48">
        <v>10000000</v>
      </c>
      <c r="O109" s="48">
        <f t="shared" si="54"/>
        <v>45500000</v>
      </c>
      <c r="R109" s="88">
        <f t="shared" si="55"/>
        <v>0</v>
      </c>
      <c r="S109" s="93">
        <f t="shared" si="40"/>
        <v>0</v>
      </c>
      <c r="T109" s="87">
        <f t="shared" si="41"/>
        <v>32500000</v>
      </c>
      <c r="U109" s="94">
        <f t="shared" si="42"/>
        <v>32500000</v>
      </c>
      <c r="V109" s="89">
        <f t="shared" si="43"/>
        <v>3000000</v>
      </c>
      <c r="W109" s="88">
        <f t="shared" si="52"/>
        <v>35500000</v>
      </c>
      <c r="X109" s="87">
        <f t="shared" si="44"/>
        <v>10000000</v>
      </c>
      <c r="Y109" s="96">
        <f t="shared" si="53"/>
        <v>45500000</v>
      </c>
    </row>
    <row r="110" spans="1:25">
      <c r="A110" s="87" t="s">
        <v>349</v>
      </c>
      <c r="B110" s="48">
        <v>0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95483</v>
      </c>
      <c r="J110" s="48">
        <v>0</v>
      </c>
      <c r="K110" s="48">
        <v>0</v>
      </c>
      <c r="L110" s="48">
        <v>0</v>
      </c>
      <c r="M110" s="48">
        <v>0</v>
      </c>
      <c r="O110" s="48">
        <f t="shared" si="54"/>
        <v>95483</v>
      </c>
      <c r="R110" s="88">
        <f t="shared" si="55"/>
        <v>0</v>
      </c>
      <c r="S110" s="93">
        <f t="shared" si="40"/>
        <v>0</v>
      </c>
      <c r="T110" s="87">
        <f t="shared" si="41"/>
        <v>0</v>
      </c>
      <c r="U110" s="94">
        <f t="shared" si="42"/>
        <v>0</v>
      </c>
      <c r="V110" s="89">
        <f t="shared" si="43"/>
        <v>95483</v>
      </c>
      <c r="W110" s="88">
        <f t="shared" si="52"/>
        <v>95483</v>
      </c>
      <c r="X110" s="87">
        <f t="shared" si="44"/>
        <v>0</v>
      </c>
      <c r="Y110" s="96">
        <f t="shared" si="53"/>
        <v>95483</v>
      </c>
    </row>
    <row r="111" spans="1:25">
      <c r="A111" s="87" t="s">
        <v>349</v>
      </c>
      <c r="B111" s="48">
        <v>0</v>
      </c>
      <c r="C111" s="48">
        <v>0</v>
      </c>
      <c r="D111" s="48">
        <v>0</v>
      </c>
      <c r="E111" s="48">
        <v>0</v>
      </c>
      <c r="F111" s="48">
        <v>0</v>
      </c>
      <c r="G111" s="48">
        <v>0</v>
      </c>
      <c r="H111" s="48">
        <v>0</v>
      </c>
      <c r="I111" s="48">
        <v>225882</v>
      </c>
      <c r="J111" s="48">
        <v>0</v>
      </c>
      <c r="K111" s="48">
        <v>0</v>
      </c>
      <c r="L111" s="48">
        <v>0</v>
      </c>
      <c r="M111" s="48">
        <v>0</v>
      </c>
      <c r="O111" s="48">
        <f t="shared" si="54"/>
        <v>225882</v>
      </c>
      <c r="R111" s="88">
        <f t="shared" si="55"/>
        <v>0</v>
      </c>
      <c r="S111" s="93">
        <f t="shared" si="40"/>
        <v>0</v>
      </c>
      <c r="T111" s="87">
        <f t="shared" si="41"/>
        <v>0</v>
      </c>
      <c r="U111" s="94">
        <f t="shared" si="42"/>
        <v>0</v>
      </c>
      <c r="V111" s="89">
        <f t="shared" si="43"/>
        <v>225882</v>
      </c>
      <c r="W111" s="88">
        <f t="shared" si="52"/>
        <v>225882</v>
      </c>
      <c r="X111" s="87">
        <f t="shared" si="44"/>
        <v>0</v>
      </c>
      <c r="Y111" s="96">
        <f t="shared" si="53"/>
        <v>225882</v>
      </c>
    </row>
    <row r="112" spans="1:25">
      <c r="A112" s="48" t="s">
        <v>349</v>
      </c>
      <c r="B112" s="48">
        <v>0</v>
      </c>
      <c r="C112" s="48">
        <v>0</v>
      </c>
      <c r="D112" s="48">
        <v>0</v>
      </c>
      <c r="E112" s="48">
        <v>0</v>
      </c>
      <c r="F112" s="48">
        <v>0</v>
      </c>
      <c r="G112" s="48">
        <v>0</v>
      </c>
      <c r="H112" s="48">
        <v>0</v>
      </c>
      <c r="I112" s="48">
        <v>403656</v>
      </c>
      <c r="J112" s="48">
        <v>0</v>
      </c>
      <c r="K112" s="48">
        <v>0</v>
      </c>
      <c r="L112" s="48">
        <v>0</v>
      </c>
      <c r="M112" s="48">
        <v>-201828</v>
      </c>
      <c r="O112" s="48">
        <f t="shared" si="54"/>
        <v>201828</v>
      </c>
      <c r="R112" s="88">
        <f t="shared" si="55"/>
        <v>0</v>
      </c>
      <c r="S112" s="93">
        <f t="shared" si="40"/>
        <v>0</v>
      </c>
      <c r="T112" s="87">
        <f t="shared" si="41"/>
        <v>0</v>
      </c>
      <c r="U112" s="94">
        <f t="shared" si="42"/>
        <v>0</v>
      </c>
      <c r="V112" s="89">
        <f t="shared" si="43"/>
        <v>403656</v>
      </c>
      <c r="W112" s="88">
        <f t="shared" si="52"/>
        <v>403656</v>
      </c>
      <c r="X112" s="87">
        <f t="shared" si="44"/>
        <v>-201828</v>
      </c>
      <c r="Y112" s="96">
        <f t="shared" si="53"/>
        <v>201828</v>
      </c>
    </row>
    <row r="113" spans="1:25">
      <c r="A113" s="87" t="s">
        <v>350</v>
      </c>
      <c r="B113" s="48">
        <v>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10000000</v>
      </c>
      <c r="M113" s="48">
        <v>0</v>
      </c>
      <c r="O113" s="48">
        <f t="shared" si="54"/>
        <v>10000000</v>
      </c>
      <c r="R113" s="88">
        <f t="shared" si="55"/>
        <v>0</v>
      </c>
      <c r="S113" s="93">
        <f t="shared" si="40"/>
        <v>0</v>
      </c>
      <c r="T113" s="87">
        <f t="shared" si="41"/>
        <v>0</v>
      </c>
      <c r="U113" s="94">
        <f t="shared" si="42"/>
        <v>0</v>
      </c>
      <c r="V113" s="89">
        <f t="shared" si="43"/>
        <v>0</v>
      </c>
      <c r="W113" s="88">
        <f t="shared" si="52"/>
        <v>0</v>
      </c>
      <c r="X113" s="87">
        <f t="shared" si="44"/>
        <v>10000000</v>
      </c>
      <c r="Y113" s="96">
        <f t="shared" si="53"/>
        <v>10000000</v>
      </c>
    </row>
    <row r="114" spans="1:25">
      <c r="S114" s="93"/>
      <c r="U114" s="94"/>
      <c r="W114" s="88" t="s">
        <v>1</v>
      </c>
      <c r="Y114" s="96" t="s">
        <v>1</v>
      </c>
    </row>
    <row r="115" spans="1:25">
      <c r="A115" s="86" t="s">
        <v>15</v>
      </c>
      <c r="B115" s="61">
        <f>SUM(B116)</f>
        <v>0</v>
      </c>
      <c r="C115" s="61">
        <f>SUM(C116)</f>
        <v>0</v>
      </c>
      <c r="D115" s="61">
        <f>SUM(D116)</f>
        <v>0</v>
      </c>
      <c r="E115" s="61">
        <f>SUM(E116)</f>
        <v>0</v>
      </c>
      <c r="F115" s="61">
        <f t="shared" ref="F115:M115" si="56">SUM(F116)</f>
        <v>0</v>
      </c>
      <c r="G115" s="61">
        <f t="shared" si="56"/>
        <v>0</v>
      </c>
      <c r="H115" s="61">
        <f t="shared" si="56"/>
        <v>0</v>
      </c>
      <c r="I115" s="61">
        <f t="shared" si="56"/>
        <v>0</v>
      </c>
      <c r="J115" s="61">
        <f t="shared" si="56"/>
        <v>0</v>
      </c>
      <c r="K115" s="61">
        <f t="shared" si="56"/>
        <v>0</v>
      </c>
      <c r="L115" s="61">
        <f t="shared" si="56"/>
        <v>0</v>
      </c>
      <c r="M115" s="61">
        <f t="shared" si="56"/>
        <v>0</v>
      </c>
      <c r="N115" s="61"/>
      <c r="O115" s="61">
        <f>SUM(B115:M115)</f>
        <v>0</v>
      </c>
      <c r="R115" s="93">
        <f>SUM(B115:D115)</f>
        <v>0</v>
      </c>
      <c r="S115" s="93">
        <f t="shared" si="40"/>
        <v>0</v>
      </c>
      <c r="T115" s="86">
        <f t="shared" si="41"/>
        <v>0</v>
      </c>
      <c r="U115" s="94">
        <f t="shared" si="42"/>
        <v>0</v>
      </c>
      <c r="V115" s="95">
        <f t="shared" si="43"/>
        <v>0</v>
      </c>
      <c r="W115" s="93">
        <f>SUM(U115:V115)</f>
        <v>0</v>
      </c>
      <c r="X115" s="86">
        <f t="shared" si="44"/>
        <v>0</v>
      </c>
      <c r="Y115" s="94">
        <f>SUM(W115:X115)</f>
        <v>0</v>
      </c>
    </row>
    <row r="116" spans="1:25">
      <c r="A116" s="87" t="s">
        <v>110</v>
      </c>
      <c r="B116" s="48">
        <v>0</v>
      </c>
      <c r="C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O116" s="48">
        <f>SUM(B116:M116)</f>
        <v>0</v>
      </c>
      <c r="R116" s="88">
        <f>SUM(B116:D116)</f>
        <v>0</v>
      </c>
      <c r="S116" s="93">
        <f t="shared" si="40"/>
        <v>0</v>
      </c>
      <c r="T116" s="87">
        <f t="shared" si="41"/>
        <v>0</v>
      </c>
      <c r="U116" s="94">
        <f t="shared" si="42"/>
        <v>0</v>
      </c>
      <c r="V116" s="89">
        <f t="shared" si="43"/>
        <v>0</v>
      </c>
      <c r="W116" s="88">
        <f>SUM(U116:V116)</f>
        <v>0</v>
      </c>
      <c r="X116" s="87">
        <f t="shared" si="44"/>
        <v>0</v>
      </c>
      <c r="Y116" s="96">
        <f>SUM(W116:X116)</f>
        <v>0</v>
      </c>
    </row>
    <row r="117" spans="1:25">
      <c r="O117" s="48" t="s">
        <v>1</v>
      </c>
      <c r="S117" s="93"/>
      <c r="U117" s="94"/>
      <c r="W117" s="88" t="s">
        <v>1</v>
      </c>
      <c r="Y117" s="96" t="s">
        <v>1</v>
      </c>
    </row>
    <row r="118" spans="1:25">
      <c r="A118" s="86" t="s">
        <v>111</v>
      </c>
      <c r="B118" s="61">
        <f>SUM(B119:B122)</f>
        <v>0</v>
      </c>
      <c r="C118" s="61">
        <f>SUM(C119:C122)</f>
        <v>0</v>
      </c>
      <c r="D118" s="61">
        <f>SUM(D119:D122)</f>
        <v>0</v>
      </c>
      <c r="E118" s="61">
        <f>SUM(E119:E122)</f>
        <v>0</v>
      </c>
      <c r="F118" s="61">
        <f t="shared" ref="F118:M118" si="57">SUM(F119:F122)</f>
        <v>0</v>
      </c>
      <c r="G118" s="61">
        <f t="shared" si="57"/>
        <v>0</v>
      </c>
      <c r="H118" s="61">
        <f t="shared" si="57"/>
        <v>0</v>
      </c>
      <c r="I118" s="61">
        <f t="shared" si="57"/>
        <v>0</v>
      </c>
      <c r="J118" s="61">
        <f t="shared" si="57"/>
        <v>0</v>
      </c>
      <c r="K118" s="61">
        <f t="shared" si="57"/>
        <v>0</v>
      </c>
      <c r="L118" s="61">
        <f t="shared" si="57"/>
        <v>0</v>
      </c>
      <c r="M118" s="61">
        <f t="shared" si="57"/>
        <v>0</v>
      </c>
      <c r="N118" s="61"/>
      <c r="O118" s="131">
        <f>SUM(B118:M118)</f>
        <v>0</v>
      </c>
      <c r="R118" s="93">
        <f>SUM(B118:D118)</f>
        <v>0</v>
      </c>
      <c r="S118" s="93">
        <f t="shared" si="40"/>
        <v>0</v>
      </c>
      <c r="T118" s="86">
        <f t="shared" si="41"/>
        <v>0</v>
      </c>
      <c r="U118" s="94">
        <f t="shared" si="42"/>
        <v>0</v>
      </c>
      <c r="V118" s="95">
        <f t="shared" si="43"/>
        <v>0</v>
      </c>
      <c r="W118" s="93">
        <f>SUM(U118:V118)</f>
        <v>0</v>
      </c>
      <c r="X118" s="86">
        <f t="shared" si="44"/>
        <v>0</v>
      </c>
      <c r="Y118" s="94">
        <f>SUM(W118:X118)</f>
        <v>0</v>
      </c>
    </row>
    <row r="119" spans="1:25">
      <c r="A119" s="87" t="s">
        <v>112</v>
      </c>
      <c r="B119" s="48">
        <v>0</v>
      </c>
      <c r="C119" s="48">
        <v>0</v>
      </c>
      <c r="D119" s="48">
        <v>0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O119" s="48">
        <f>SUM(B119:M119)</f>
        <v>0</v>
      </c>
      <c r="R119" s="88">
        <f>SUM(B119:D119)</f>
        <v>0</v>
      </c>
      <c r="S119" s="93">
        <f t="shared" si="40"/>
        <v>0</v>
      </c>
      <c r="T119" s="87">
        <f t="shared" si="41"/>
        <v>0</v>
      </c>
      <c r="U119" s="94">
        <f t="shared" si="42"/>
        <v>0</v>
      </c>
      <c r="V119" s="89">
        <f t="shared" si="43"/>
        <v>0</v>
      </c>
      <c r="W119" s="88">
        <f>SUM(U119:V119)</f>
        <v>0</v>
      </c>
      <c r="X119" s="87">
        <f t="shared" si="44"/>
        <v>0</v>
      </c>
      <c r="Y119" s="96">
        <f>SUM(W119:X119)</f>
        <v>0</v>
      </c>
    </row>
    <row r="120" spans="1:25">
      <c r="A120" s="87" t="s">
        <v>113</v>
      </c>
      <c r="B120" s="48">
        <v>0</v>
      </c>
      <c r="C120" s="48">
        <v>0</v>
      </c>
      <c r="D120" s="48">
        <v>0</v>
      </c>
      <c r="E120" s="48">
        <v>0</v>
      </c>
      <c r="F120" s="48">
        <v>0</v>
      </c>
      <c r="G120" s="48">
        <v>0</v>
      </c>
      <c r="H120" s="48">
        <v>0</v>
      </c>
      <c r="I120" s="48">
        <v>0</v>
      </c>
      <c r="J120" s="48">
        <v>0</v>
      </c>
      <c r="K120" s="48">
        <v>0</v>
      </c>
      <c r="L120" s="48">
        <v>0</v>
      </c>
      <c r="M120" s="48">
        <v>0</v>
      </c>
      <c r="O120" s="48">
        <f>SUM(B120:M120)</f>
        <v>0</v>
      </c>
      <c r="R120" s="88">
        <f>SUM(B120:D120)</f>
        <v>0</v>
      </c>
      <c r="S120" s="93">
        <f t="shared" si="40"/>
        <v>0</v>
      </c>
      <c r="T120" s="87">
        <f t="shared" si="41"/>
        <v>0</v>
      </c>
      <c r="U120" s="94">
        <f t="shared" si="42"/>
        <v>0</v>
      </c>
      <c r="V120" s="89">
        <f t="shared" si="43"/>
        <v>0</v>
      </c>
      <c r="W120" s="88">
        <f>SUM(U120:V120)</f>
        <v>0</v>
      </c>
      <c r="X120" s="87">
        <f t="shared" si="44"/>
        <v>0</v>
      </c>
      <c r="Y120" s="96">
        <f>SUM(W120:X120)</f>
        <v>0</v>
      </c>
    </row>
    <row r="121" spans="1:25">
      <c r="A121" s="87" t="s">
        <v>114</v>
      </c>
      <c r="B121" s="48">
        <v>0</v>
      </c>
      <c r="C121" s="48">
        <v>0</v>
      </c>
      <c r="D121" s="48">
        <v>0</v>
      </c>
      <c r="E121" s="48">
        <v>0</v>
      </c>
      <c r="F121" s="48">
        <v>0</v>
      </c>
      <c r="G121" s="48">
        <v>0</v>
      </c>
      <c r="H121" s="48">
        <v>0</v>
      </c>
      <c r="I121" s="48">
        <v>0</v>
      </c>
      <c r="J121" s="48">
        <v>0</v>
      </c>
      <c r="K121" s="48">
        <v>0</v>
      </c>
      <c r="L121" s="48">
        <v>0</v>
      </c>
      <c r="M121" s="48">
        <v>0</v>
      </c>
      <c r="O121" s="48">
        <f>SUM(B121:M121)</f>
        <v>0</v>
      </c>
      <c r="R121" s="88">
        <f>SUM(B121:D121)</f>
        <v>0</v>
      </c>
      <c r="S121" s="93">
        <f t="shared" si="40"/>
        <v>0</v>
      </c>
      <c r="T121" s="87">
        <f t="shared" si="41"/>
        <v>0</v>
      </c>
      <c r="U121" s="94">
        <f t="shared" si="42"/>
        <v>0</v>
      </c>
      <c r="V121" s="89">
        <f t="shared" si="43"/>
        <v>0</v>
      </c>
      <c r="W121" s="88">
        <f>SUM(U121:V121)</f>
        <v>0</v>
      </c>
      <c r="X121" s="87">
        <f t="shared" si="44"/>
        <v>0</v>
      </c>
      <c r="Y121" s="96">
        <f>SUM(W121:X121)</f>
        <v>0</v>
      </c>
    </row>
    <row r="122" spans="1:25">
      <c r="A122" s="87" t="s">
        <v>115</v>
      </c>
      <c r="B122" s="48">
        <v>0</v>
      </c>
      <c r="C122" s="48">
        <v>0</v>
      </c>
      <c r="D122" s="48">
        <v>0</v>
      </c>
      <c r="E122" s="48">
        <v>0</v>
      </c>
      <c r="F122" s="48">
        <v>0</v>
      </c>
      <c r="G122" s="48">
        <v>0</v>
      </c>
      <c r="H122" s="48">
        <v>0</v>
      </c>
      <c r="I122" s="48">
        <v>0</v>
      </c>
      <c r="J122" s="48">
        <v>0</v>
      </c>
      <c r="K122" s="48">
        <v>0</v>
      </c>
      <c r="L122" s="48">
        <v>0</v>
      </c>
      <c r="M122" s="48">
        <v>0</v>
      </c>
      <c r="O122" s="48">
        <f>SUM(B122:M122)</f>
        <v>0</v>
      </c>
      <c r="R122" s="88">
        <f>SUM(B122:D122)</f>
        <v>0</v>
      </c>
      <c r="S122" s="93">
        <f t="shared" si="40"/>
        <v>0</v>
      </c>
      <c r="T122" s="87">
        <f t="shared" si="41"/>
        <v>0</v>
      </c>
      <c r="U122" s="94">
        <f t="shared" si="42"/>
        <v>0</v>
      </c>
      <c r="V122" s="89">
        <f t="shared" si="43"/>
        <v>0</v>
      </c>
      <c r="W122" s="88">
        <f>SUM(U122:V122)</f>
        <v>0</v>
      </c>
      <c r="X122" s="87">
        <f t="shared" si="44"/>
        <v>0</v>
      </c>
      <c r="Y122" s="96">
        <f>SUM(W122:X122)</f>
        <v>0</v>
      </c>
    </row>
    <row r="123" spans="1:25">
      <c r="O123" s="48" t="s">
        <v>1</v>
      </c>
      <c r="S123" s="93"/>
      <c r="U123" s="94"/>
      <c r="W123" s="88" t="s">
        <v>1</v>
      </c>
      <c r="Y123" s="96" t="s">
        <v>1</v>
      </c>
    </row>
    <row r="124" spans="1:25">
      <c r="A124" s="86" t="s">
        <v>17</v>
      </c>
      <c r="B124" s="61">
        <f>SUM(B125)</f>
        <v>165472.56</v>
      </c>
      <c r="C124" s="61">
        <f>SUM(C125)</f>
        <v>298464.20999999996</v>
      </c>
      <c r="D124" s="61">
        <f>SUM(D125)</f>
        <v>597372.32000000007</v>
      </c>
      <c r="E124" s="61">
        <f>SUM(E125)</f>
        <v>288292.90000000002</v>
      </c>
      <c r="F124" s="61">
        <f t="shared" ref="F124:M124" si="58">SUM(F125)</f>
        <v>416023.47</v>
      </c>
      <c r="G124" s="61">
        <f t="shared" si="58"/>
        <v>389860.31</v>
      </c>
      <c r="H124" s="61">
        <f t="shared" si="58"/>
        <v>383535.44</v>
      </c>
      <c r="I124" s="61">
        <f t="shared" si="58"/>
        <v>420645.62</v>
      </c>
      <c r="J124" s="61">
        <f t="shared" si="58"/>
        <v>446567.11000000022</v>
      </c>
      <c r="K124" s="61">
        <f>SUM(K125)</f>
        <v>1123006.5699999998</v>
      </c>
      <c r="L124" s="61">
        <f t="shared" si="58"/>
        <v>305576.31</v>
      </c>
      <c r="M124" s="61">
        <f t="shared" si="58"/>
        <v>272733.31</v>
      </c>
      <c r="N124" s="61"/>
      <c r="O124" s="131">
        <f>SUM(B124:M124)</f>
        <v>5107550.129999999</v>
      </c>
      <c r="R124" s="93">
        <f>SUM(B124:D124)</f>
        <v>1061309.0900000001</v>
      </c>
      <c r="S124" s="93">
        <f t="shared" si="40"/>
        <v>1061309.0900000001</v>
      </c>
      <c r="T124" s="86">
        <f t="shared" si="41"/>
        <v>1094176.68</v>
      </c>
      <c r="U124" s="94">
        <f t="shared" si="42"/>
        <v>2155485.77</v>
      </c>
      <c r="V124" s="95">
        <f t="shared" si="43"/>
        <v>1250748.1700000004</v>
      </c>
      <c r="W124" s="93">
        <f>SUM(U124:V124)</f>
        <v>3406233.9400000004</v>
      </c>
      <c r="X124" s="86">
        <f t="shared" si="44"/>
        <v>1701316.19</v>
      </c>
      <c r="Y124" s="94">
        <f>SUM(W124:X124)</f>
        <v>5107550.1300000008</v>
      </c>
    </row>
    <row r="125" spans="1:25">
      <c r="A125" s="87" t="s">
        <v>116</v>
      </c>
      <c r="B125" s="48">
        <v>165472.56</v>
      </c>
      <c r="C125" s="48">
        <v>298464.20999999996</v>
      </c>
      <c r="D125" s="48">
        <v>597372.32000000007</v>
      </c>
      <c r="E125" s="48">
        <v>288292.90000000002</v>
      </c>
      <c r="F125" s="48">
        <v>416023.47</v>
      </c>
      <c r="G125" s="48">
        <v>389860.31</v>
      </c>
      <c r="H125" s="48">
        <v>383535.44</v>
      </c>
      <c r="I125" s="48">
        <v>420645.62</v>
      </c>
      <c r="J125" s="48">
        <v>446567.11000000022</v>
      </c>
      <c r="K125" s="48">
        <v>1123006.5699999998</v>
      </c>
      <c r="L125" s="48">
        <v>305576.31</v>
      </c>
      <c r="M125" s="48">
        <v>272733.31</v>
      </c>
      <c r="O125" s="48">
        <f>SUM(B125:M125)</f>
        <v>5107550.129999999</v>
      </c>
      <c r="P125" s="48"/>
      <c r="Q125" s="48"/>
      <c r="R125" s="48">
        <f>SUM(B125:D125)</f>
        <v>1061309.0900000001</v>
      </c>
      <c r="S125" s="93">
        <f t="shared" si="40"/>
        <v>1061309.0900000001</v>
      </c>
      <c r="T125" s="87">
        <f t="shared" si="41"/>
        <v>1094176.68</v>
      </c>
      <c r="U125" s="94">
        <f t="shared" si="42"/>
        <v>2155485.77</v>
      </c>
      <c r="V125" s="89">
        <f t="shared" si="43"/>
        <v>1250748.1700000004</v>
      </c>
      <c r="W125" s="88">
        <f>SUM(U125:V125)</f>
        <v>3406233.9400000004</v>
      </c>
      <c r="X125" s="87">
        <f t="shared" si="44"/>
        <v>1701316.19</v>
      </c>
      <c r="Y125" s="96">
        <f>SUM(W125:X125)</f>
        <v>5107550.1300000008</v>
      </c>
    </row>
    <row r="126" spans="1:25">
      <c r="O126" s="48" t="s">
        <v>1</v>
      </c>
      <c r="S126" s="93"/>
      <c r="U126" s="94"/>
      <c r="W126" s="88" t="s">
        <v>1</v>
      </c>
      <c r="Y126" s="96" t="s">
        <v>1</v>
      </c>
    </row>
    <row r="127" spans="1:25">
      <c r="A127" s="86" t="s">
        <v>117</v>
      </c>
      <c r="B127" s="61">
        <f t="shared" ref="B127:M127" si="59">+B7+B17+B32+B35+B49+B59+B80+B87+B96+B101+B115+B118+B124</f>
        <v>75156819.409999996</v>
      </c>
      <c r="C127" s="61">
        <f t="shared" si="59"/>
        <v>50579111.479999997</v>
      </c>
      <c r="D127" s="61">
        <f t="shared" si="59"/>
        <v>36975903.299999997</v>
      </c>
      <c r="E127" s="61">
        <f t="shared" si="59"/>
        <v>61181519.170000002</v>
      </c>
      <c r="F127" s="61">
        <f t="shared" si="59"/>
        <v>77970570.400000006</v>
      </c>
      <c r="G127" s="61">
        <f t="shared" si="59"/>
        <v>48503197.450000003</v>
      </c>
      <c r="H127" s="61">
        <f t="shared" si="59"/>
        <v>36664571.789999999</v>
      </c>
      <c r="I127" s="61">
        <f t="shared" si="59"/>
        <v>57227095.940000013</v>
      </c>
      <c r="J127" s="61">
        <f t="shared" si="59"/>
        <v>49277908.849999994</v>
      </c>
      <c r="K127" s="61">
        <f t="shared" si="59"/>
        <v>36139910.530000001</v>
      </c>
      <c r="L127" s="61">
        <f t="shared" si="59"/>
        <v>42878995.920000002</v>
      </c>
      <c r="M127" s="61">
        <f t="shared" si="59"/>
        <v>50804035.250000007</v>
      </c>
      <c r="N127" s="61"/>
      <c r="O127" s="131">
        <f>SUM(B127:M127)</f>
        <v>623359639.48999989</v>
      </c>
      <c r="R127" s="93">
        <f>SUM(B127:D127)</f>
        <v>162711834.19</v>
      </c>
      <c r="S127" s="93">
        <f t="shared" si="40"/>
        <v>162711834.19</v>
      </c>
      <c r="T127" s="86">
        <f>SUM(E127:G127)</f>
        <v>187655287.01999998</v>
      </c>
      <c r="U127" s="94">
        <f t="shared" si="42"/>
        <v>350367121.20999998</v>
      </c>
      <c r="V127" s="95">
        <f>SUM(H127:J127)</f>
        <v>143169576.58000001</v>
      </c>
      <c r="W127" s="93">
        <f>SUM(U127:V127)</f>
        <v>493536697.78999996</v>
      </c>
      <c r="X127" s="86">
        <f t="shared" si="44"/>
        <v>129822941.70000002</v>
      </c>
      <c r="Y127" s="94">
        <f>SUM(W127:X127)</f>
        <v>623359639.49000001</v>
      </c>
    </row>
    <row r="128" spans="1:25">
      <c r="D128" s="48">
        <f>B127+C127+D127</f>
        <v>162711834.19</v>
      </c>
      <c r="G128" s="48">
        <f>E127+F127+G127</f>
        <v>187655287.01999998</v>
      </c>
      <c r="J128" s="48">
        <f>H127+I127+J127</f>
        <v>143169576.58000001</v>
      </c>
      <c r="M128" s="48">
        <f>K127+L127+M127</f>
        <v>129822941.70000002</v>
      </c>
      <c r="O128" s="48">
        <f>D128+G128+J128+M128</f>
        <v>623359639.49000001</v>
      </c>
    </row>
  </sheetData>
  <mergeCells count="7">
    <mergeCell ref="A94:O94"/>
    <mergeCell ref="A2:O2"/>
    <mergeCell ref="A3:O3"/>
    <mergeCell ref="A4:O4"/>
    <mergeCell ref="V5:W5"/>
    <mergeCell ref="T5:U5"/>
    <mergeCell ref="R5:S5"/>
  </mergeCells>
  <phoneticPr fontId="9" type="noConversion"/>
  <printOptions horizontalCentered="1" verticalCentered="1"/>
  <pageMargins left="0.11811023622047245" right="0.23622047244094491" top="0.35433070866141736" bottom="0.15748031496062992" header="0" footer="0"/>
  <pageSetup scale="59" orientation="landscape" horizontalDpi="360" verticalDpi="360" r:id="rId1"/>
  <headerFooter alignWithMargins="0"/>
  <rowBreaks count="1" manualBreakCount="1">
    <brk id="78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1"/>
  <sheetViews>
    <sheetView view="pageBreakPreview" topLeftCell="A10" zoomScale="60" zoomScaleNormal="100" workbookViewId="0">
      <selection activeCell="G44" sqref="G44"/>
    </sheetView>
  </sheetViews>
  <sheetFormatPr baseColWidth="10" defaultRowHeight="12.75"/>
  <cols>
    <col min="1" max="1" width="52.5703125" bestFit="1" customWidth="1"/>
    <col min="2" max="7" width="12.85546875" customWidth="1"/>
    <col min="8" max="8" width="13.28515625" bestFit="1" customWidth="1"/>
    <col min="9" max="9" width="16.71093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140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4" t="s">
        <v>1</v>
      </c>
      <c r="B7" s="53"/>
      <c r="C7" s="53"/>
      <c r="D7" s="52"/>
      <c r="E7" s="51"/>
      <c r="F7" s="51"/>
      <c r="G7" s="51"/>
      <c r="H7" s="51"/>
      <c r="I7" s="53"/>
    </row>
    <row r="8" spans="1:9">
      <c r="A8" s="18" t="s">
        <v>141</v>
      </c>
      <c r="B8" s="37">
        <f>SUM('INGRESOS REALES 2016'!R61)</f>
        <v>24708076</v>
      </c>
      <c r="C8" s="37">
        <f>SUM('INGRESOS REALES 2017'!Q61)</f>
        <v>36859530.969999999</v>
      </c>
      <c r="D8" s="38">
        <f>SUM(Pres.Aut.Ing.2017!Q67)</f>
        <v>27591108.659999996</v>
      </c>
      <c r="E8" s="39">
        <f>+C8-D8</f>
        <v>9268422.3100000024</v>
      </c>
      <c r="F8" s="37">
        <f>SUM('INGRESOS REALES 2016'!R61)</f>
        <v>24708076</v>
      </c>
      <c r="G8" s="37">
        <f>SUM('INGRESOS REALES 2017'!Q61)</f>
        <v>36859530.969999999</v>
      </c>
      <c r="H8" s="38">
        <f>SUM(Pres.Aut.Ing.2017!X67)</f>
        <v>113526079.18605</v>
      </c>
      <c r="I8" s="37">
        <f>+G8-H8</f>
        <v>-76666548.216049999</v>
      </c>
    </row>
    <row r="9" spans="1:9">
      <c r="A9" s="18" t="s">
        <v>1</v>
      </c>
      <c r="B9" s="37"/>
      <c r="C9" s="37"/>
      <c r="D9" s="38"/>
      <c r="E9" s="39"/>
      <c r="F9" s="37"/>
      <c r="G9" s="37"/>
      <c r="H9" s="38"/>
      <c r="I9" s="37"/>
    </row>
    <row r="10" spans="1:9">
      <c r="A10" s="18" t="s">
        <v>142</v>
      </c>
      <c r="B10" s="37">
        <f>SUM('INGRESOS REALES 2016'!R62)</f>
        <v>3149183</v>
      </c>
      <c r="C10" s="37">
        <f>SUM('INGRESOS REALES 2017'!Q62)</f>
        <v>0</v>
      </c>
      <c r="D10" s="38">
        <f>SUM(Pres.Aut.Ing.2017!Q68)</f>
        <v>3259404.4049999998</v>
      </c>
      <c r="E10" s="39">
        <f>+C10-D10</f>
        <v>-3259404.4049999998</v>
      </c>
      <c r="F10" s="37">
        <v>0</v>
      </c>
      <c r="G10" s="37">
        <v>0</v>
      </c>
      <c r="H10" s="38">
        <f>SUM(Pres.Aut.Ing.2017!X68)</f>
        <v>13319172.116549999</v>
      </c>
      <c r="I10" s="37">
        <f t="shared" ref="I10:I24" si="0">+G10-H10</f>
        <v>-13319172.116549999</v>
      </c>
    </row>
    <row r="11" spans="1:9">
      <c r="A11" s="18"/>
      <c r="B11" s="37"/>
      <c r="C11" s="37"/>
      <c r="D11" s="38" t="s">
        <v>1</v>
      </c>
      <c r="E11" s="39" t="s">
        <v>1</v>
      </c>
      <c r="F11" s="37"/>
      <c r="G11" s="37"/>
      <c r="H11" s="38" t="s">
        <v>1</v>
      </c>
      <c r="I11" s="37" t="s">
        <v>1</v>
      </c>
    </row>
    <row r="12" spans="1:9">
      <c r="A12" s="18" t="s">
        <v>143</v>
      </c>
      <c r="B12" s="37">
        <f>SUM('INGRESOS REALES 2016'!R64)</f>
        <v>7182</v>
      </c>
      <c r="C12" s="37">
        <f>SUM('INGRESOS REALES 2017'!Q64)</f>
        <v>0</v>
      </c>
      <c r="D12" s="38">
        <f>SUM(Pres.Aut.Ing.2017!Q69)</f>
        <v>7433.3700000001118</v>
      </c>
      <c r="E12" s="39">
        <f>+C12-D12</f>
        <v>-7433.3700000001118</v>
      </c>
      <c r="F12" s="37">
        <f>SUM('INGRESOS REALES 2016'!R62)</f>
        <v>3149183</v>
      </c>
      <c r="G12" s="37">
        <f>SUM('INGRESOS REALES 2017'!Q62)</f>
        <v>0</v>
      </c>
      <c r="H12" s="38">
        <f>SUM(Pres.Aut.Ing.2017!X69)</f>
        <v>6764114.7085499996</v>
      </c>
      <c r="I12" s="37">
        <f t="shared" si="0"/>
        <v>-6764114.7085499996</v>
      </c>
    </row>
    <row r="13" spans="1:9">
      <c r="A13" s="18" t="s">
        <v>1</v>
      </c>
      <c r="B13" s="37"/>
      <c r="C13" s="37"/>
      <c r="D13" s="38" t="s">
        <v>1</v>
      </c>
      <c r="E13" s="39" t="s">
        <v>1</v>
      </c>
      <c r="F13" s="37"/>
      <c r="G13" s="37"/>
      <c r="H13" s="38" t="s">
        <v>1</v>
      </c>
      <c r="I13" s="37" t="s">
        <v>1</v>
      </c>
    </row>
    <row r="14" spans="1:9">
      <c r="A14" s="18" t="s">
        <v>276</v>
      </c>
      <c r="B14" s="37">
        <f>SUM('INGRESOS REALES 2016'!R63)</f>
        <v>0</v>
      </c>
      <c r="C14" s="37">
        <f>SUM('INGRESOS REALES 2017'!Q63)</f>
        <v>0</v>
      </c>
      <c r="D14" s="38">
        <v>0</v>
      </c>
      <c r="E14" s="39">
        <f>+C14-D14</f>
        <v>0</v>
      </c>
      <c r="F14" s="37">
        <f>SUM('INGRESOS REALES 2016'!R63)</f>
        <v>0</v>
      </c>
      <c r="G14" s="37">
        <f>SUM('INGRESOS REALES 2017'!Q63)</f>
        <v>0</v>
      </c>
      <c r="H14" s="38">
        <v>0</v>
      </c>
      <c r="I14" s="37">
        <f t="shared" si="0"/>
        <v>0</v>
      </c>
    </row>
    <row r="15" spans="1:9">
      <c r="A15" s="18"/>
      <c r="B15" s="37"/>
      <c r="C15" s="37"/>
      <c r="D15" s="38"/>
      <c r="E15" s="39"/>
      <c r="F15" s="37"/>
      <c r="G15" s="37"/>
      <c r="H15" s="38"/>
      <c r="I15" s="37"/>
    </row>
    <row r="16" spans="1:9">
      <c r="A16" s="84" t="s">
        <v>144</v>
      </c>
      <c r="B16" s="37">
        <f>SUM('INGRESOS REALES 2016'!R65)</f>
        <v>0</v>
      </c>
      <c r="C16" s="37">
        <f>SUM('INGRESOS REALES 2017'!Q65)</f>
        <v>0</v>
      </c>
      <c r="D16" s="38">
        <v>0</v>
      </c>
      <c r="E16" s="39">
        <f>+C16-D16</f>
        <v>0</v>
      </c>
      <c r="F16" s="37">
        <f>SUM('INGRESOS REALES 2016'!R65)</f>
        <v>0</v>
      </c>
      <c r="G16" s="37">
        <v>0</v>
      </c>
      <c r="H16" s="38">
        <v>0</v>
      </c>
      <c r="I16" s="37">
        <f t="shared" si="0"/>
        <v>0</v>
      </c>
    </row>
    <row r="17" spans="1:9">
      <c r="A17" s="18" t="s">
        <v>1</v>
      </c>
      <c r="B17" s="37"/>
      <c r="C17" s="37"/>
      <c r="D17" s="38" t="s">
        <v>1</v>
      </c>
      <c r="E17" s="39" t="s">
        <v>1</v>
      </c>
      <c r="F17" s="37"/>
      <c r="G17" s="37"/>
      <c r="H17" s="38" t="s">
        <v>1</v>
      </c>
      <c r="I17" s="37" t="s">
        <v>1</v>
      </c>
    </row>
    <row r="18" spans="1:9">
      <c r="A18" s="18" t="s">
        <v>145</v>
      </c>
      <c r="B18" s="37">
        <f>SUM('INGRESOS REALES 2016'!R66)</f>
        <v>1021520</v>
      </c>
      <c r="C18" s="37">
        <f>SUM('INGRESOS REALES 2017'!Q66)</f>
        <v>0</v>
      </c>
      <c r="D18" s="38">
        <f>SUM(Pres.Aut.Ing.2017!Q70)</f>
        <v>1057273.2</v>
      </c>
      <c r="E18" s="39">
        <f>+C18-D18</f>
        <v>-1057273.2</v>
      </c>
      <c r="F18" s="37">
        <f>SUM('INGRESOS REALES 2016'!R66)</f>
        <v>1021520</v>
      </c>
      <c r="G18" s="37">
        <f>SUM('INGRESOS REALES 2017'!Q66)</f>
        <v>0</v>
      </c>
      <c r="H18" s="38">
        <f>SUM(Pres.Aut.Ing.2017!X70)</f>
        <v>3791014.2391499998</v>
      </c>
      <c r="I18" s="37">
        <f t="shared" si="0"/>
        <v>-3791014.2391499998</v>
      </c>
    </row>
    <row r="19" spans="1:9">
      <c r="A19" s="84"/>
      <c r="B19" s="37"/>
      <c r="C19" s="37"/>
      <c r="D19" s="38"/>
      <c r="E19" s="39"/>
      <c r="F19" s="37"/>
      <c r="G19" s="37"/>
      <c r="H19" s="38"/>
      <c r="I19" s="37"/>
    </row>
    <row r="20" spans="1:9">
      <c r="A20" s="84" t="s">
        <v>305</v>
      </c>
      <c r="B20" s="37">
        <f>SUM('INGRESOS REALES 2016'!R67)</f>
        <v>987947</v>
      </c>
      <c r="C20" s="37">
        <f>SUM('INGRESOS REALES 2017'!Q67)</f>
        <v>0</v>
      </c>
      <c r="D20" s="38">
        <f>SUM(Pres.Aut.Ing.2017!Q71)</f>
        <v>1022525.145</v>
      </c>
      <c r="E20" s="39">
        <f>+C20-D20</f>
        <v>-1022525.145</v>
      </c>
      <c r="F20" s="37">
        <f>SUM('INGRESOS REALES 2016'!R67)</f>
        <v>987947</v>
      </c>
      <c r="G20" s="37">
        <f>SUM('INGRESOS REALES 2017'!Q67)</f>
        <v>0</v>
      </c>
      <c r="H20" s="38">
        <f>SUM(Pres.Aut.Ing.2017!X71)</f>
        <v>4001093.7677999996</v>
      </c>
      <c r="I20" s="37" t="s">
        <v>1</v>
      </c>
    </row>
    <row r="21" spans="1:9">
      <c r="A21" s="84"/>
      <c r="B21" s="37"/>
      <c r="C21" s="37"/>
      <c r="D21" s="38"/>
      <c r="E21" s="39"/>
      <c r="F21" s="37"/>
      <c r="G21" s="37"/>
      <c r="H21" s="38"/>
      <c r="I21" s="37"/>
    </row>
    <row r="22" spans="1:9">
      <c r="A22" s="109" t="s">
        <v>304</v>
      </c>
      <c r="B22" s="37">
        <f>SUM('INGRESOS REALES 2016'!R68)</f>
        <v>1010424</v>
      </c>
      <c r="C22" s="37">
        <f>SUM('INGRESOS REALES 2017'!Q68)</f>
        <v>0</v>
      </c>
      <c r="D22" s="38">
        <f>SUM(Pres.Aut.Ing.2017!Q72)</f>
        <v>1045788.8399999999</v>
      </c>
      <c r="E22" s="39">
        <f>+C22-D22</f>
        <v>-1045788.8399999999</v>
      </c>
      <c r="F22" s="37">
        <v>0</v>
      </c>
      <c r="G22" s="37">
        <v>0</v>
      </c>
      <c r="H22" s="38">
        <f>SUM(Pres.Aut.Ing.2017!X72)</f>
        <v>4684859.2521000002</v>
      </c>
      <c r="I22" s="37">
        <f t="shared" si="0"/>
        <v>-4684859.2521000002</v>
      </c>
    </row>
    <row r="23" spans="1:9">
      <c r="A23" s="84"/>
      <c r="B23" s="37"/>
      <c r="C23" s="37"/>
      <c r="D23" s="38"/>
      <c r="E23" s="39"/>
      <c r="F23" s="37"/>
      <c r="G23" s="37"/>
      <c r="H23" s="38"/>
      <c r="I23" s="37"/>
    </row>
    <row r="24" spans="1:9">
      <c r="A24" s="84" t="s">
        <v>306</v>
      </c>
      <c r="B24" s="37">
        <f>SUM('INGRESOS REALES 2016'!R69)</f>
        <v>1327012</v>
      </c>
      <c r="C24" s="37">
        <f>SUM('INGRESOS REALES 2017'!Q69)</f>
        <v>0</v>
      </c>
      <c r="D24" s="38">
        <v>0</v>
      </c>
      <c r="E24" s="39">
        <f>+C24-D24</f>
        <v>0</v>
      </c>
      <c r="F24" s="37">
        <f>SUM('INGRESOS REALES 2016'!R68)</f>
        <v>1010424</v>
      </c>
      <c r="G24" s="37">
        <f>SUM('INGRESOS REALES 2017'!Q68)</f>
        <v>0</v>
      </c>
      <c r="H24" s="38">
        <f>SUM(Pres.Aut.Ing.2017!X73)</f>
        <v>5582084.0575499991</v>
      </c>
      <c r="I24" s="37">
        <f t="shared" si="0"/>
        <v>-5582084.0575499991</v>
      </c>
    </row>
    <row r="25" spans="1:9">
      <c r="A25" s="18"/>
      <c r="B25" s="37"/>
      <c r="C25" s="37"/>
      <c r="D25" s="38"/>
      <c r="E25" s="39"/>
      <c r="F25" s="37"/>
      <c r="G25" s="37"/>
      <c r="H25" s="38"/>
      <c r="I25" s="37"/>
    </row>
    <row r="26" spans="1:9">
      <c r="A26" s="109" t="s">
        <v>387</v>
      </c>
      <c r="B26" s="37">
        <f>SUM('INGRESOS REALES 2016'!R70)</f>
        <v>117081</v>
      </c>
      <c r="C26" s="37">
        <f>SUM('INGRESOS REALES 2017'!Q70)</f>
        <v>0</v>
      </c>
      <c r="D26" s="38">
        <f>SUM(Pres.Aut.Ing.2017!Q76)</f>
        <v>0</v>
      </c>
      <c r="E26" s="39">
        <f>+C26-D26</f>
        <v>0</v>
      </c>
      <c r="F26" s="37">
        <f>SUM('INGRESOS REALES 2016'!R69)</f>
        <v>1327012</v>
      </c>
      <c r="G26" s="37">
        <f>SUM('INGRESOS REALES 2017'!Q68)</f>
        <v>0</v>
      </c>
      <c r="H26" s="38">
        <f>SUM(Pres.Aut.Ing.2017!X74)</f>
        <v>1303540.5410999998</v>
      </c>
      <c r="I26" s="37">
        <f t="shared" ref="I26" si="1">+G26-H26</f>
        <v>-1303540.5410999998</v>
      </c>
    </row>
    <row r="27" spans="1:9">
      <c r="A27" s="18"/>
      <c r="B27" s="37"/>
      <c r="C27" s="37"/>
      <c r="D27" s="38"/>
      <c r="E27" s="39"/>
      <c r="F27" s="39"/>
      <c r="G27" s="39"/>
      <c r="H27" s="37"/>
      <c r="I27" s="37"/>
    </row>
    <row r="28" spans="1:9">
      <c r="A28" s="109" t="s">
        <v>335</v>
      </c>
      <c r="B28" s="37">
        <f>SUM('INGRESOS REALES 2016'!R71)</f>
        <v>1160709</v>
      </c>
      <c r="C28" s="37">
        <f>SUM('INGRESOS REALES 2017'!Q71)</f>
        <v>4595061</v>
      </c>
      <c r="D28" s="38">
        <f>SUM(Pres.Aut.Ing.2017!Q78)</f>
        <v>0</v>
      </c>
      <c r="E28" s="39">
        <f>+C28-D28</f>
        <v>4595061</v>
      </c>
      <c r="F28" s="37">
        <f>SUM('INGRESOS REALES 2016'!R71)</f>
        <v>1160709</v>
      </c>
      <c r="G28" s="37">
        <f>SUM('INGRESOS REALES 2017'!Q70)</f>
        <v>0</v>
      </c>
      <c r="H28" s="38">
        <f>SUM(Pres.Aut.Ing.2017!X75)</f>
        <v>12182786.279999997</v>
      </c>
      <c r="I28" s="37">
        <f t="shared" ref="I28" si="2">+G28-H28</f>
        <v>-12182786.279999997</v>
      </c>
    </row>
    <row r="29" spans="1:9">
      <c r="A29" s="18"/>
      <c r="B29" s="37"/>
      <c r="C29" s="37"/>
      <c r="D29" s="38"/>
      <c r="E29" s="39"/>
      <c r="F29" s="39"/>
      <c r="G29" s="39"/>
      <c r="H29" s="39"/>
      <c r="I29" s="37"/>
    </row>
    <row r="30" spans="1:9">
      <c r="A30" s="109" t="s">
        <v>393</v>
      </c>
      <c r="B30" s="37">
        <f>SUM('INGRESOS REALES 2016'!R73)</f>
        <v>0</v>
      </c>
      <c r="C30" s="37">
        <f>SUM('INGRESOS REALES 2017'!Q72)</f>
        <v>8252601.6300000008</v>
      </c>
      <c r="D30" s="38">
        <v>0</v>
      </c>
      <c r="E30" s="39">
        <f>+C30-D30</f>
        <v>8252601.6300000008</v>
      </c>
      <c r="F30" s="37">
        <f>SUM('INGRESOS REALES 2016'!R73)</f>
        <v>0</v>
      </c>
      <c r="G30" s="37">
        <f>SUM('INGRESOS REALES 2017'!Q72)</f>
        <v>8252601.6300000008</v>
      </c>
      <c r="H30" s="38">
        <v>22892901.80985</v>
      </c>
      <c r="I30" s="37">
        <f t="shared" ref="I30" si="3">+G30-H30</f>
        <v>-14640300.179849999</v>
      </c>
    </row>
    <row r="31" spans="1:9">
      <c r="A31" s="18"/>
      <c r="B31" s="37"/>
      <c r="C31" s="37"/>
      <c r="D31" s="38"/>
      <c r="E31" s="39"/>
      <c r="F31" s="39"/>
      <c r="G31" s="39"/>
      <c r="H31" s="39"/>
      <c r="I31" s="37"/>
    </row>
    <row r="32" spans="1:9">
      <c r="A32" s="109" t="s">
        <v>390</v>
      </c>
      <c r="B32" s="37">
        <f>SUM('INGRESOS REALES 2016'!R75)</f>
        <v>2030746</v>
      </c>
      <c r="C32" s="37">
        <f>SUM('INGRESOS REALES 2017'!Q76)</f>
        <v>0</v>
      </c>
      <c r="D32" s="38">
        <v>0</v>
      </c>
      <c r="E32" s="39">
        <f>+C32-D32</f>
        <v>0</v>
      </c>
      <c r="F32" s="37">
        <v>0</v>
      </c>
      <c r="G32" s="37">
        <f>SUM('INGRESOS REALES 2017'!Q74)</f>
        <v>0</v>
      </c>
      <c r="H32" s="38">
        <f>SUM(Pres.Aut.Ing.2017!X84)</f>
        <v>0</v>
      </c>
      <c r="I32" s="37">
        <f t="shared" ref="I32" si="4">+G32-H32</f>
        <v>0</v>
      </c>
    </row>
    <row r="33" spans="1:9">
      <c r="A33" s="18"/>
      <c r="B33" s="37"/>
      <c r="C33" s="37"/>
      <c r="D33" s="38"/>
      <c r="E33" s="39"/>
      <c r="F33" s="39"/>
      <c r="G33" s="39"/>
      <c r="H33" s="39"/>
      <c r="I33" s="37"/>
    </row>
    <row r="34" spans="1:9">
      <c r="A34" s="109" t="s">
        <v>391</v>
      </c>
      <c r="B34" s="37">
        <f>SUM('INGRESOS REALES 2016'!R77)</f>
        <v>5894570</v>
      </c>
      <c r="C34" s="37">
        <f>SUM('INGRESOS REALES 2017'!Q78)</f>
        <v>0</v>
      </c>
      <c r="D34" s="38">
        <v>0</v>
      </c>
      <c r="E34" s="39">
        <f>+C34-D34</f>
        <v>0</v>
      </c>
      <c r="F34" s="37">
        <v>0</v>
      </c>
      <c r="G34" s="37">
        <f>SUM('INGRESOS REALES 2017'!Q76)</f>
        <v>0</v>
      </c>
      <c r="H34" s="38">
        <v>0</v>
      </c>
      <c r="I34" s="37">
        <f t="shared" ref="I34" si="5">+G34-H34</f>
        <v>0</v>
      </c>
    </row>
    <row r="35" spans="1:9">
      <c r="A35" s="18"/>
      <c r="B35" s="37"/>
      <c r="C35" s="37"/>
      <c r="D35" s="38"/>
      <c r="E35" s="39"/>
      <c r="F35" s="39"/>
      <c r="G35" s="39"/>
      <c r="H35" s="39"/>
      <c r="I35" s="37"/>
    </row>
    <row r="36" spans="1:9">
      <c r="A36" s="109" t="s">
        <v>396</v>
      </c>
      <c r="B36" s="37">
        <v>0</v>
      </c>
      <c r="C36" s="37">
        <v>0</v>
      </c>
      <c r="D36" s="38">
        <v>0</v>
      </c>
      <c r="E36" s="39">
        <v>0</v>
      </c>
      <c r="F36" s="39">
        <v>0</v>
      </c>
      <c r="G36" s="39">
        <v>0</v>
      </c>
      <c r="H36" s="39">
        <f>+Pres.Aut.Ing.2017!X76</f>
        <v>2293531.02</v>
      </c>
      <c r="I36" s="37">
        <v>0</v>
      </c>
    </row>
    <row r="37" spans="1:9">
      <c r="A37" s="19"/>
      <c r="B37" s="46"/>
      <c r="C37" s="46"/>
      <c r="D37" s="47"/>
      <c r="E37" s="45"/>
      <c r="F37" s="45"/>
      <c r="G37" s="45"/>
      <c r="H37" s="45" t="s">
        <v>1</v>
      </c>
      <c r="I37" s="37"/>
    </row>
    <row r="38" spans="1:9">
      <c r="B38" s="48"/>
      <c r="C38" s="48"/>
      <c r="D38" s="48"/>
      <c r="E38" s="48"/>
      <c r="F38" s="48"/>
      <c r="G38" s="48"/>
      <c r="H38" s="48"/>
      <c r="I38" s="55"/>
    </row>
    <row r="39" spans="1:9">
      <c r="A39" s="8" t="s">
        <v>18</v>
      </c>
      <c r="B39" s="44">
        <f t="shared" ref="B39:H39" si="6">SUM(B8:B37)</f>
        <v>41414450</v>
      </c>
      <c r="C39" s="44">
        <f t="shared" si="6"/>
        <v>49707193.600000001</v>
      </c>
      <c r="D39" s="44">
        <f t="shared" si="6"/>
        <v>33983533.619999997</v>
      </c>
      <c r="E39" s="44">
        <f t="shared" si="6"/>
        <v>15723659.980000004</v>
      </c>
      <c r="F39" s="44">
        <f t="shared" si="6"/>
        <v>33364871</v>
      </c>
      <c r="G39" s="44">
        <f t="shared" si="6"/>
        <v>45112132.600000001</v>
      </c>
      <c r="H39" s="44">
        <f t="shared" si="6"/>
        <v>190341176.97870001</v>
      </c>
      <c r="I39" s="56">
        <f>+G39-H39</f>
        <v>-145229044.37870002</v>
      </c>
    </row>
    <row r="41" spans="1:9">
      <c r="A41" s="165" t="s">
        <v>19</v>
      </c>
      <c r="B41" s="166"/>
      <c r="C41" s="166"/>
      <c r="D41" s="166"/>
      <c r="E41" s="166"/>
      <c r="F41" s="166"/>
      <c r="G41" s="166"/>
      <c r="H41" s="166"/>
      <c r="I41" s="167"/>
    </row>
    <row r="42" spans="1:9">
      <c r="A42" s="9"/>
      <c r="B42" s="10"/>
      <c r="C42" s="10"/>
      <c r="D42" s="10"/>
      <c r="E42" s="10"/>
      <c r="F42" s="10"/>
      <c r="G42" s="10"/>
      <c r="H42" s="10"/>
      <c r="I42" s="11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5"/>
      <c r="B47" s="16"/>
      <c r="C47" s="16"/>
      <c r="D47" s="16"/>
      <c r="E47" s="16"/>
      <c r="F47" s="16"/>
      <c r="G47" s="16"/>
      <c r="H47" s="16"/>
      <c r="I47" s="17"/>
    </row>
    <row r="49" spans="9:9">
      <c r="I49" s="20" t="s">
        <v>42</v>
      </c>
    </row>
    <row r="50" spans="9:9">
      <c r="I50" s="20"/>
    </row>
    <row r="51" spans="9:9">
      <c r="I51" s="20"/>
    </row>
  </sheetData>
  <mergeCells count="5">
    <mergeCell ref="A2:I2"/>
    <mergeCell ref="B4:E4"/>
    <mergeCell ref="F4:I4"/>
    <mergeCell ref="A41:I41"/>
    <mergeCell ref="A1:I1"/>
  </mergeCells>
  <phoneticPr fontId="0" type="noConversion"/>
  <printOptions horizontalCentered="1" verticalCentered="1"/>
  <pageMargins left="0.23622047244094491" right="0.15748031496062992" top="0.39370078740157483" bottom="0.27559055118110237" header="0" footer="0"/>
  <pageSetup scale="85" orientation="landscape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10">
      <c r="A2" s="164" t="s">
        <v>146</v>
      </c>
      <c r="B2" s="164"/>
      <c r="C2" s="164"/>
      <c r="D2" s="164"/>
      <c r="E2" s="164"/>
      <c r="F2" s="164"/>
      <c r="G2" s="164"/>
      <c r="H2" s="164"/>
      <c r="I2" s="164"/>
    </row>
    <row r="4" spans="1:10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10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>
      <c r="A8" s="12" t="s">
        <v>147</v>
      </c>
      <c r="B8" s="37">
        <f>SUM('INGRESOS REALES 2016'!R81)</f>
        <v>7282176.9299999997</v>
      </c>
      <c r="C8" s="37">
        <f>SUM('INGRESOS REALES 2017'!Q77)</f>
        <v>8880657.3900000006</v>
      </c>
      <c r="D8" s="38">
        <f>SUM(Pres.Aut.Ing.2017!Q87)</f>
        <v>0</v>
      </c>
      <c r="E8" s="39">
        <f>+C8-D8</f>
        <v>8880657.3900000006</v>
      </c>
      <c r="F8" s="37">
        <f>SUM('INGRESOS REALES 2016'!R82)</f>
        <v>0</v>
      </c>
      <c r="G8" s="37">
        <f>SUM('INGRESOS REALES 2017'!Q77)</f>
        <v>8880657.3900000006</v>
      </c>
      <c r="H8" s="38">
        <f>+Pres.Aut.Ing.2017!X85</f>
        <v>29602191.000000004</v>
      </c>
      <c r="I8" s="37">
        <f>+G8-H8</f>
        <v>-20721533.610000003</v>
      </c>
      <c r="J8" s="48"/>
    </row>
    <row r="9" spans="1:10">
      <c r="A9" s="12" t="s">
        <v>1</v>
      </c>
      <c r="B9" s="37"/>
      <c r="C9" s="37"/>
      <c r="D9" s="38"/>
      <c r="E9" s="39"/>
      <c r="F9" s="37"/>
      <c r="G9" s="37"/>
      <c r="H9" s="38"/>
      <c r="I9" s="37"/>
      <c r="J9" s="48"/>
    </row>
    <row r="10" spans="1:10">
      <c r="A10" s="12" t="s">
        <v>148</v>
      </c>
      <c r="B10" s="37">
        <f>SUM('INGRESOS REALES 2016'!R83)</f>
        <v>0</v>
      </c>
      <c r="C10" s="37">
        <f>SUM('INGRESOS REALES 2017'!Q78)</f>
        <v>0</v>
      </c>
      <c r="D10" s="38">
        <f>SUM(Pres.Aut.Ing.2017!Q88)</f>
        <v>0</v>
      </c>
      <c r="E10" s="39">
        <f>+C10-D10</f>
        <v>0</v>
      </c>
      <c r="F10" s="37">
        <f>SUM('INGRESOS REALES 2016'!R83)</f>
        <v>0</v>
      </c>
      <c r="G10" s="37">
        <f>SUM('INGRESOS REALES 2017'!Q78)</f>
        <v>0</v>
      </c>
      <c r="H10" s="38">
        <f>SUM(Pres.Aut.Ing.2017!Q88)</f>
        <v>0</v>
      </c>
      <c r="I10" s="37">
        <f>+G10-H10</f>
        <v>0</v>
      </c>
      <c r="J10" s="48"/>
    </row>
    <row r="11" spans="1:10">
      <c r="A11" s="12" t="s">
        <v>1</v>
      </c>
      <c r="B11" s="37"/>
      <c r="C11" s="37"/>
      <c r="D11" s="38" t="s">
        <v>1</v>
      </c>
      <c r="E11" s="39" t="s">
        <v>1</v>
      </c>
      <c r="F11" s="37"/>
      <c r="G11" s="37"/>
      <c r="H11" s="38" t="s">
        <v>1</v>
      </c>
      <c r="I11" s="37" t="s">
        <v>1</v>
      </c>
      <c r="J11" s="48"/>
    </row>
    <row r="12" spans="1:10">
      <c r="A12" s="12" t="s">
        <v>149</v>
      </c>
      <c r="B12" s="37">
        <f>SUM('INGRESOS REALES 2016'!R84)</f>
        <v>0</v>
      </c>
      <c r="C12" s="37">
        <v>0</v>
      </c>
      <c r="D12" s="38">
        <f>SUM(Pres.Aut.Ing.2017!Q89)</f>
        <v>0</v>
      </c>
      <c r="E12" s="39">
        <f>+C12-D12</f>
        <v>0</v>
      </c>
      <c r="F12" s="37">
        <f>SUM('INGRESOS REALES 2016'!R84)</f>
        <v>0</v>
      </c>
      <c r="G12" s="37">
        <v>0</v>
      </c>
      <c r="H12" s="38">
        <f>SUM(Pres.Aut.Ing.2017!Q89)</f>
        <v>0</v>
      </c>
      <c r="I12" s="37">
        <f>+G12-H12</f>
        <v>0</v>
      </c>
      <c r="J12" s="48"/>
    </row>
    <row r="13" spans="1:10">
      <c r="A13" s="12" t="s">
        <v>1</v>
      </c>
      <c r="B13" s="37"/>
      <c r="C13" s="37"/>
      <c r="D13" s="38" t="s">
        <v>1</v>
      </c>
      <c r="E13" s="39" t="s">
        <v>1</v>
      </c>
      <c r="F13" s="37"/>
      <c r="G13" s="37"/>
      <c r="H13" s="38" t="s">
        <v>1</v>
      </c>
      <c r="I13" s="37" t="s">
        <v>1</v>
      </c>
      <c r="J13" s="48"/>
    </row>
    <row r="14" spans="1:10">
      <c r="A14" s="12" t="s">
        <v>132</v>
      </c>
      <c r="B14" s="37">
        <f>SUM('INGRESOS REALES 2016'!R85)</f>
        <v>0</v>
      </c>
      <c r="C14" s="37">
        <f>SUM('INGRESOS REALES 2017'!Q79)</f>
        <v>0</v>
      </c>
      <c r="D14" s="38">
        <f>SUM(Pres.Aut.Ing.2017!Q90)</f>
        <v>0</v>
      </c>
      <c r="E14" s="39">
        <f>+C14-D14</f>
        <v>0</v>
      </c>
      <c r="F14" s="37">
        <f>SUM('INGRESOS REALES 2016'!R85)</f>
        <v>0</v>
      </c>
      <c r="G14" s="37">
        <f>SUM('INGRESOS REALES 2017'!Q79)</f>
        <v>0</v>
      </c>
      <c r="H14" s="38">
        <f>SUM(Pres.Aut.Ing.2017!Q90)</f>
        <v>0</v>
      </c>
      <c r="I14" s="37">
        <f>+G14-H14</f>
        <v>0</v>
      </c>
      <c r="J14" s="48"/>
    </row>
    <row r="15" spans="1:10">
      <c r="A15" s="15" t="s">
        <v>1</v>
      </c>
      <c r="B15" s="45"/>
      <c r="C15" s="46"/>
      <c r="D15" s="47"/>
      <c r="E15" s="45"/>
      <c r="F15" s="45"/>
      <c r="G15" s="46"/>
      <c r="H15" s="47"/>
      <c r="I15" s="46"/>
      <c r="J15" s="48"/>
    </row>
    <row r="16" spans="1:10">
      <c r="B16" s="48"/>
      <c r="C16" s="48"/>
      <c r="D16" s="48"/>
      <c r="E16" s="48"/>
      <c r="F16" s="48"/>
      <c r="G16" s="48"/>
      <c r="H16" s="48"/>
      <c r="I16" s="48"/>
      <c r="J16" s="48"/>
    </row>
    <row r="17" spans="1:10">
      <c r="A17" s="8" t="s">
        <v>18</v>
      </c>
      <c r="B17" s="44">
        <f t="shared" ref="B17:I17" si="0">SUM(B7:B15)</f>
        <v>7282176.9299999997</v>
      </c>
      <c r="C17" s="44">
        <f t="shared" si="0"/>
        <v>8880657.3900000006</v>
      </c>
      <c r="D17" s="44">
        <f t="shared" si="0"/>
        <v>0</v>
      </c>
      <c r="E17" s="44">
        <f t="shared" si="0"/>
        <v>8880657.3900000006</v>
      </c>
      <c r="F17" s="44">
        <f t="shared" si="0"/>
        <v>0</v>
      </c>
      <c r="G17" s="44">
        <f t="shared" si="0"/>
        <v>8880657.3900000006</v>
      </c>
      <c r="H17" s="44">
        <f t="shared" si="0"/>
        <v>29602191.000000004</v>
      </c>
      <c r="I17" s="44">
        <f t="shared" si="0"/>
        <v>-20721533.610000003</v>
      </c>
      <c r="J17" s="48"/>
    </row>
    <row r="19" spans="1:10">
      <c r="A19" s="165" t="s">
        <v>19</v>
      </c>
      <c r="B19" s="166"/>
      <c r="C19" s="166"/>
      <c r="D19" s="166"/>
      <c r="E19" s="166"/>
      <c r="F19" s="166"/>
      <c r="G19" s="166"/>
      <c r="H19" s="166"/>
      <c r="I19" s="167"/>
    </row>
    <row r="20" spans="1:10">
      <c r="A20" s="9"/>
      <c r="B20" s="10"/>
      <c r="C20" s="10"/>
      <c r="D20" s="10"/>
      <c r="E20" s="10"/>
      <c r="F20" s="10"/>
      <c r="G20" s="10"/>
      <c r="H20" s="10"/>
      <c r="I20" s="11"/>
    </row>
    <row r="21" spans="1:10">
      <c r="A21" s="12"/>
      <c r="B21" s="13"/>
      <c r="C21" s="13"/>
      <c r="D21" s="13"/>
      <c r="E21" s="13"/>
      <c r="F21" s="13"/>
      <c r="G21" s="13"/>
      <c r="H21" s="13"/>
      <c r="I21" s="14"/>
    </row>
    <row r="22" spans="1:10">
      <c r="A22" s="12"/>
      <c r="B22" s="13"/>
      <c r="C22" s="13"/>
      <c r="D22" s="13"/>
      <c r="E22" s="13"/>
      <c r="F22" s="13"/>
      <c r="G22" s="13"/>
      <c r="H22" s="13"/>
      <c r="I22" s="14"/>
    </row>
    <row r="23" spans="1:10">
      <c r="A23" s="12"/>
      <c r="B23" s="13"/>
      <c r="C23" s="13"/>
      <c r="D23" s="13"/>
      <c r="E23" s="13"/>
      <c r="F23" s="13"/>
      <c r="G23" s="13"/>
      <c r="H23" s="13"/>
      <c r="I23" s="14"/>
    </row>
    <row r="24" spans="1:10">
      <c r="A24" s="12"/>
      <c r="B24" s="13"/>
      <c r="C24" s="13"/>
      <c r="D24" s="13"/>
      <c r="E24" s="13"/>
      <c r="F24" s="13"/>
      <c r="G24" s="13"/>
      <c r="H24" s="13"/>
      <c r="I24" s="14"/>
    </row>
    <row r="25" spans="1:10">
      <c r="A25" s="12"/>
      <c r="B25" s="13"/>
      <c r="C25" s="13"/>
      <c r="D25" s="13"/>
      <c r="E25" s="13"/>
      <c r="F25" s="13"/>
      <c r="G25" s="13"/>
      <c r="H25" s="13"/>
      <c r="I25" s="14"/>
    </row>
    <row r="26" spans="1:10">
      <c r="A26" s="12"/>
      <c r="B26" s="13"/>
      <c r="C26" s="13"/>
      <c r="D26" s="13"/>
      <c r="E26" s="13"/>
      <c r="F26" s="13"/>
      <c r="G26" s="13"/>
      <c r="H26" s="13"/>
      <c r="I26" s="14"/>
    </row>
    <row r="27" spans="1:10">
      <c r="A27" s="12"/>
      <c r="B27" s="13"/>
      <c r="C27" s="13"/>
      <c r="D27" s="13"/>
      <c r="E27" s="13"/>
      <c r="F27" s="13"/>
      <c r="G27" s="13"/>
      <c r="H27" s="13"/>
      <c r="I27" s="14"/>
    </row>
    <row r="28" spans="1:10">
      <c r="A28" s="12"/>
      <c r="B28" s="13"/>
      <c r="C28" s="13"/>
      <c r="D28" s="13"/>
      <c r="E28" s="13"/>
      <c r="F28" s="13"/>
      <c r="G28" s="13"/>
      <c r="H28" s="13"/>
      <c r="I28" s="14"/>
    </row>
    <row r="29" spans="1:10">
      <c r="A29" s="12"/>
      <c r="B29" s="13"/>
      <c r="C29" s="13"/>
      <c r="D29" s="13"/>
      <c r="E29" s="13"/>
      <c r="F29" s="13"/>
      <c r="G29" s="13"/>
      <c r="H29" s="13"/>
      <c r="I29" s="14"/>
    </row>
    <row r="30" spans="1:10">
      <c r="A30" s="12"/>
      <c r="B30" s="13"/>
      <c r="C30" s="13"/>
      <c r="D30" s="13"/>
      <c r="E30" s="13"/>
      <c r="F30" s="13"/>
      <c r="G30" s="13"/>
      <c r="H30" s="13"/>
      <c r="I30" s="14"/>
    </row>
    <row r="31" spans="1:10">
      <c r="A31" s="12"/>
      <c r="B31" s="13"/>
      <c r="C31" s="13"/>
      <c r="D31" s="13"/>
      <c r="E31" s="13"/>
      <c r="F31" s="13"/>
      <c r="G31" s="13"/>
      <c r="H31" s="13"/>
      <c r="I31" s="14"/>
    </row>
    <row r="32" spans="1:10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9:I19"/>
    <mergeCell ref="A1:I1"/>
  </mergeCells>
  <phoneticPr fontId="0" type="noConversion"/>
  <printOptions horizontalCentered="1" verticalCentered="1"/>
  <pageMargins left="0.11811023622047245" right="0.23622047244094491" top="0.39370078740157483" bottom="0.27559055118110237" header="0" footer="0"/>
  <pageSetup scale="85" orientation="landscape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sqref="A1:I1"/>
    </sheetView>
  </sheetViews>
  <sheetFormatPr baseColWidth="10" defaultRowHeight="12.75"/>
  <cols>
    <col min="1" max="1" width="50.7109375" customWidth="1"/>
    <col min="2" max="7" width="12.85546875" customWidth="1"/>
    <col min="8" max="8" width="13.28515625" bestFit="1" customWidth="1"/>
    <col min="9" max="9" width="19.28515625" customWidth="1"/>
  </cols>
  <sheetData>
    <row r="1" spans="1:10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10">
      <c r="A2" s="164" t="s">
        <v>150</v>
      </c>
      <c r="B2" s="164"/>
      <c r="C2" s="164"/>
      <c r="D2" s="164"/>
      <c r="E2" s="164"/>
      <c r="F2" s="164"/>
      <c r="G2" s="164"/>
      <c r="H2" s="164"/>
      <c r="I2" s="164"/>
    </row>
    <row r="4" spans="1:10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10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>
      <c r="A8" s="12" t="s">
        <v>147</v>
      </c>
      <c r="B8" s="37">
        <f>SUM('INGRESOS REALES 2016'!R88)</f>
        <v>19979478.75</v>
      </c>
      <c r="C8" s="37">
        <f>SUM('INGRESOS REALES 2017'!Q83)</f>
        <v>34363151.160000004</v>
      </c>
      <c r="D8" s="38">
        <f>SUM(Pres.Aut.Ing.2017!Q96)</f>
        <v>0</v>
      </c>
      <c r="E8" s="39">
        <f>+C8-D8</f>
        <v>34363151.160000004</v>
      </c>
      <c r="F8" s="37">
        <f>SUM('INGRESOS REALES 2016'!R89)</f>
        <v>0</v>
      </c>
      <c r="G8" s="37">
        <f>SUM('INGRESOS REALES 2017'!Q83)</f>
        <v>34363151.160000004</v>
      </c>
      <c r="H8" s="38">
        <f>+Pres.Aut.Ing.2017!X94</f>
        <v>137452605</v>
      </c>
      <c r="I8" s="37">
        <f>+G8-H8</f>
        <v>-103089453.84</v>
      </c>
      <c r="J8" s="48"/>
    </row>
    <row r="9" spans="1:10">
      <c r="A9" s="12" t="s">
        <v>1</v>
      </c>
      <c r="B9" s="37"/>
      <c r="C9" s="37"/>
      <c r="D9" s="38"/>
      <c r="E9" s="39"/>
      <c r="F9" s="37"/>
      <c r="G9" s="37"/>
      <c r="H9" s="38"/>
      <c r="I9" s="37"/>
      <c r="J9" s="48"/>
    </row>
    <row r="10" spans="1:10">
      <c r="A10" s="12" t="s">
        <v>148</v>
      </c>
      <c r="B10" s="37">
        <f>SUM('INGRESOS REALES 2016'!R90)</f>
        <v>0</v>
      </c>
      <c r="C10" s="37">
        <f>SUM('INGRESOS REALES 2017'!Q84)</f>
        <v>0</v>
      </c>
      <c r="D10" s="38">
        <f>SUM(Pres.Aut.Ing.2017!Q97)</f>
        <v>0</v>
      </c>
      <c r="E10" s="39">
        <f>+C10-D10</f>
        <v>0</v>
      </c>
      <c r="F10" s="37">
        <f>SUM('INGRESOS REALES 2016'!R90)</f>
        <v>0</v>
      </c>
      <c r="G10" s="37">
        <f>SUM('INGRESOS REALES 2017'!Q84)</f>
        <v>0</v>
      </c>
      <c r="H10" s="38">
        <f>SUM(Pres.Aut.Ing.2017!Q97)</f>
        <v>0</v>
      </c>
      <c r="I10" s="37">
        <f>+G10-H10</f>
        <v>0</v>
      </c>
      <c r="J10" s="48"/>
    </row>
    <row r="11" spans="1:10">
      <c r="A11" s="12" t="s">
        <v>1</v>
      </c>
      <c r="B11" s="37"/>
      <c r="C11" s="37"/>
      <c r="D11" s="38"/>
      <c r="E11" s="39" t="s">
        <v>1</v>
      </c>
      <c r="F11" s="37"/>
      <c r="G11" s="37"/>
      <c r="H11" s="38"/>
      <c r="I11" s="37" t="s">
        <v>1</v>
      </c>
      <c r="J11" s="48"/>
    </row>
    <row r="12" spans="1:10">
      <c r="A12" s="12" t="s">
        <v>149</v>
      </c>
      <c r="B12" s="37">
        <f>SUM('INGRESOS REALES 2016'!R91)</f>
        <v>0</v>
      </c>
      <c r="C12" s="37">
        <f>SUM('INGRESOS REALES 2017'!Q85)</f>
        <v>0</v>
      </c>
      <c r="D12" s="38">
        <f>SUM(Pres.Aut.Ing.2017!Q98)</f>
        <v>0</v>
      </c>
      <c r="E12" s="39">
        <f>+C12-D12</f>
        <v>0</v>
      </c>
      <c r="F12" s="37">
        <f>SUM('INGRESOS REALES 2016'!R91)</f>
        <v>0</v>
      </c>
      <c r="G12" s="37">
        <f>SUM('INGRESOS REALES 2017'!Q85)</f>
        <v>0</v>
      </c>
      <c r="H12" s="38">
        <f>SUM(Pres.Aut.Ing.2017!Q98)</f>
        <v>0</v>
      </c>
      <c r="I12" s="37">
        <f>+G12-H12</f>
        <v>0</v>
      </c>
      <c r="J12" s="48"/>
    </row>
    <row r="13" spans="1:10">
      <c r="A13" s="12" t="s">
        <v>1</v>
      </c>
      <c r="B13" s="37"/>
      <c r="C13" s="37"/>
      <c r="D13" s="38"/>
      <c r="E13" s="39" t="s">
        <v>1</v>
      </c>
      <c r="F13" s="37"/>
      <c r="G13" s="37"/>
      <c r="H13" s="38"/>
      <c r="I13" s="37" t="s">
        <v>1</v>
      </c>
      <c r="J13" s="48"/>
    </row>
    <row r="14" spans="1:10">
      <c r="A14" s="12" t="s">
        <v>132</v>
      </c>
      <c r="B14" s="37">
        <f>SUM('INGRESOS REALES 2016'!R92)</f>
        <v>0</v>
      </c>
      <c r="C14" s="37">
        <f>SUM('INGRESOS REALES 2017'!Q86)</f>
        <v>0</v>
      </c>
      <c r="D14" s="38">
        <f>SUM(Pres.Aut.Ing.2017!Q99)</f>
        <v>0</v>
      </c>
      <c r="E14" s="39">
        <f>+C14-D14</f>
        <v>0</v>
      </c>
      <c r="F14" s="37">
        <f>SUM('INGRESOS REALES 2016'!R92)</f>
        <v>0</v>
      </c>
      <c r="G14" s="37">
        <f>SUM('INGRESOS REALES 2017'!Q86)</f>
        <v>0</v>
      </c>
      <c r="H14" s="38">
        <f>SUM(Pres.Aut.Ing.2017!Q99)</f>
        <v>0</v>
      </c>
      <c r="I14" s="37">
        <f>+G14-H14</f>
        <v>0</v>
      </c>
      <c r="J14" s="48"/>
    </row>
    <row r="15" spans="1:10">
      <c r="A15" s="15" t="s">
        <v>1</v>
      </c>
      <c r="B15" s="45"/>
      <c r="C15" s="46"/>
      <c r="D15" s="47"/>
      <c r="E15" s="45"/>
      <c r="F15" s="45"/>
      <c r="G15" s="46"/>
      <c r="H15" s="47"/>
      <c r="I15" s="46"/>
      <c r="J15" s="48"/>
    </row>
    <row r="16" spans="1:10">
      <c r="B16" s="48"/>
      <c r="C16" s="48"/>
      <c r="D16" s="48"/>
      <c r="E16" s="48"/>
      <c r="F16" s="48"/>
      <c r="G16" s="48"/>
      <c r="H16" s="48"/>
      <c r="I16" s="48"/>
      <c r="J16" s="48"/>
    </row>
    <row r="17" spans="1:10">
      <c r="A17" s="8" t="s">
        <v>18</v>
      </c>
      <c r="B17" s="44">
        <f t="shared" ref="B17:I17" si="0">SUM(B8:B15)</f>
        <v>19979478.75</v>
      </c>
      <c r="C17" s="44">
        <f t="shared" si="0"/>
        <v>34363151.160000004</v>
      </c>
      <c r="D17" s="44">
        <f t="shared" si="0"/>
        <v>0</v>
      </c>
      <c r="E17" s="44">
        <f t="shared" si="0"/>
        <v>34363151.160000004</v>
      </c>
      <c r="F17" s="44">
        <f t="shared" si="0"/>
        <v>0</v>
      </c>
      <c r="G17" s="44">
        <f t="shared" si="0"/>
        <v>34363151.160000004</v>
      </c>
      <c r="H17" s="44">
        <f t="shared" si="0"/>
        <v>137452605</v>
      </c>
      <c r="I17" s="44">
        <f t="shared" si="0"/>
        <v>-103089453.84</v>
      </c>
      <c r="J17" s="48"/>
    </row>
    <row r="19" spans="1:10">
      <c r="A19" s="165" t="s">
        <v>19</v>
      </c>
      <c r="B19" s="166"/>
      <c r="C19" s="166"/>
      <c r="D19" s="166"/>
      <c r="E19" s="166"/>
      <c r="F19" s="166"/>
      <c r="G19" s="166"/>
      <c r="H19" s="166"/>
      <c r="I19" s="167"/>
    </row>
    <row r="20" spans="1:10">
      <c r="A20" s="9"/>
      <c r="B20" s="10"/>
      <c r="C20" s="10"/>
      <c r="D20" s="10"/>
      <c r="E20" s="10"/>
      <c r="F20" s="10"/>
      <c r="G20" s="10"/>
      <c r="H20" s="10"/>
      <c r="I20" s="11"/>
    </row>
    <row r="21" spans="1:10">
      <c r="A21" s="12"/>
      <c r="B21" s="13"/>
      <c r="C21" s="13"/>
      <c r="D21" s="13"/>
      <c r="E21" s="13"/>
      <c r="F21" s="13"/>
      <c r="G21" s="13"/>
      <c r="H21" s="13"/>
      <c r="I21" s="14"/>
    </row>
    <row r="22" spans="1:10">
      <c r="A22" s="12"/>
      <c r="B22" s="13"/>
      <c r="C22" s="13"/>
      <c r="D22" s="13"/>
      <c r="E22" s="13"/>
      <c r="F22" s="13"/>
      <c r="G22" s="13"/>
      <c r="H22" s="13"/>
      <c r="I22" s="14"/>
    </row>
    <row r="23" spans="1:10">
      <c r="A23" s="12"/>
      <c r="B23" s="13"/>
      <c r="C23" s="13"/>
      <c r="D23" s="13"/>
      <c r="E23" s="13"/>
      <c r="F23" s="13"/>
      <c r="G23" s="13"/>
      <c r="H23" s="13"/>
      <c r="I23" s="14"/>
    </row>
    <row r="24" spans="1:10">
      <c r="A24" s="12"/>
      <c r="B24" s="13"/>
      <c r="C24" s="13"/>
      <c r="D24" s="13"/>
      <c r="E24" s="13"/>
      <c r="F24" s="13"/>
      <c r="G24" s="13"/>
      <c r="H24" s="13"/>
      <c r="I24" s="14"/>
    </row>
    <row r="25" spans="1:10">
      <c r="A25" s="12"/>
      <c r="B25" s="13"/>
      <c r="C25" s="13"/>
      <c r="D25" s="13"/>
      <c r="E25" s="13"/>
      <c r="F25" s="13"/>
      <c r="G25" s="13"/>
      <c r="H25" s="13"/>
      <c r="I25" s="14"/>
    </row>
    <row r="26" spans="1:10">
      <c r="A26" s="12"/>
      <c r="B26" s="13"/>
      <c r="C26" s="13"/>
      <c r="D26" s="13"/>
      <c r="E26" s="13"/>
      <c r="F26" s="13"/>
      <c r="G26" s="13"/>
      <c r="H26" s="13"/>
      <c r="I26" s="14"/>
    </row>
    <row r="27" spans="1:10">
      <c r="A27" s="12"/>
      <c r="B27" s="13"/>
      <c r="C27" s="13"/>
      <c r="D27" s="13"/>
      <c r="E27" s="13"/>
      <c r="F27" s="13"/>
      <c r="G27" s="13"/>
      <c r="H27" s="13"/>
      <c r="I27" s="14"/>
    </row>
    <row r="28" spans="1:10">
      <c r="A28" s="12"/>
      <c r="B28" s="13"/>
      <c r="C28" s="13"/>
      <c r="D28" s="13"/>
      <c r="E28" s="13"/>
      <c r="F28" s="13"/>
      <c r="G28" s="13"/>
      <c r="H28" s="13"/>
      <c r="I28" s="14"/>
    </row>
    <row r="29" spans="1:10">
      <c r="A29" s="12"/>
      <c r="B29" s="13"/>
      <c r="C29" s="13"/>
      <c r="D29" s="13"/>
      <c r="E29" s="13"/>
      <c r="F29" s="13"/>
      <c r="G29" s="13"/>
      <c r="H29" s="13"/>
      <c r="I29" s="14"/>
    </row>
    <row r="30" spans="1:10">
      <c r="A30" s="12"/>
      <c r="B30" s="13"/>
      <c r="C30" s="13"/>
      <c r="D30" s="13"/>
      <c r="E30" s="13"/>
      <c r="F30" s="13"/>
      <c r="G30" s="13"/>
      <c r="H30" s="13"/>
      <c r="I30" s="14"/>
    </row>
    <row r="31" spans="1:10">
      <c r="A31" s="12"/>
      <c r="B31" s="13"/>
      <c r="C31" s="13"/>
      <c r="D31" s="13"/>
      <c r="E31" s="13"/>
      <c r="F31" s="13"/>
      <c r="G31" s="13"/>
      <c r="H31" s="13"/>
      <c r="I31" s="14"/>
    </row>
    <row r="32" spans="1:10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9:I19"/>
    <mergeCell ref="A1:I1"/>
  </mergeCells>
  <phoneticPr fontId="0" type="noConversion"/>
  <printOptions horizontalCentered="1" verticalCentered="1"/>
  <pageMargins left="0.11811023622047245" right="0.27559055118110237" top="0.39370078740157483" bottom="0.27559055118110237" header="0" footer="0"/>
  <pageSetup scale="85" orientation="landscape" horizontalDpi="300" verticalDpi="30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10">
      <c r="A2" s="164" t="s">
        <v>151</v>
      </c>
      <c r="B2" s="164"/>
      <c r="C2" s="164"/>
      <c r="D2" s="164"/>
      <c r="E2" s="164"/>
      <c r="F2" s="164"/>
      <c r="G2" s="164"/>
      <c r="H2" s="164"/>
      <c r="I2" s="164"/>
    </row>
    <row r="4" spans="1:10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10">
      <c r="A5" s="5" t="s">
        <v>21</v>
      </c>
      <c r="B5" s="6" t="str">
        <f>Impuestos!B5</f>
        <v>REAL 2016</v>
      </c>
      <c r="C5" s="6" t="str">
        <f>Impuestos!C5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9"/>
      <c r="C7" s="4"/>
      <c r="D7" s="10"/>
      <c r="E7" s="9"/>
      <c r="F7" s="9"/>
      <c r="G7" s="9"/>
      <c r="H7" s="9"/>
      <c r="I7" s="4"/>
    </row>
    <row r="8" spans="1:10">
      <c r="A8" s="12" t="s">
        <v>13</v>
      </c>
      <c r="B8" s="37">
        <f>SUM('INGRESOS REALES 2016'!R97)</f>
        <v>872846</v>
      </c>
      <c r="C8" s="37">
        <f>SUM('INGRESOS REALES 2017'!Q89)</f>
        <v>1260702.4500000002</v>
      </c>
      <c r="D8" s="38">
        <f>SUM(Pres.Aut.Ing.2017!Q104)</f>
        <v>0</v>
      </c>
      <c r="E8" s="39">
        <f>+C8-D8</f>
        <v>1260702.4500000002</v>
      </c>
      <c r="F8" s="37">
        <f>SUM('INGRESOS REALES 2016'!R98)</f>
        <v>0</v>
      </c>
      <c r="G8" s="37">
        <f>SUM('INGRESOS REALES 2017'!Q91)</f>
        <v>0</v>
      </c>
      <c r="H8" s="38">
        <f>+Pres.Aut.Ing.2017!X102</f>
        <v>6509134.4683499988</v>
      </c>
      <c r="I8" s="37">
        <f>+G8-H8</f>
        <v>-6509134.4683499988</v>
      </c>
      <c r="J8" s="48"/>
    </row>
    <row r="9" spans="1:10">
      <c r="A9" s="15" t="s">
        <v>1</v>
      </c>
      <c r="B9" s="45"/>
      <c r="C9" s="46"/>
      <c r="D9" s="47"/>
      <c r="E9" s="45"/>
      <c r="F9" s="45"/>
      <c r="G9" s="45"/>
      <c r="H9" s="45"/>
      <c r="I9" s="46"/>
      <c r="J9" s="48"/>
    </row>
    <row r="10" spans="1:10">
      <c r="B10" s="48"/>
      <c r="C10" s="48"/>
      <c r="D10" s="48"/>
      <c r="E10" s="48"/>
      <c r="F10" s="48"/>
      <c r="G10" s="48"/>
      <c r="H10" s="48"/>
      <c r="I10" s="48"/>
      <c r="J10" s="48"/>
    </row>
    <row r="11" spans="1:10">
      <c r="A11" s="8" t="s">
        <v>18</v>
      </c>
      <c r="B11" s="44">
        <f t="shared" ref="B11:I11" si="0">SUM(B7:B9)</f>
        <v>872846</v>
      </c>
      <c r="C11" s="44">
        <f t="shared" si="0"/>
        <v>1260702.4500000002</v>
      </c>
      <c r="D11" s="44">
        <f t="shared" si="0"/>
        <v>0</v>
      </c>
      <c r="E11" s="44">
        <f t="shared" si="0"/>
        <v>1260702.4500000002</v>
      </c>
      <c r="F11" s="44">
        <f t="shared" si="0"/>
        <v>0</v>
      </c>
      <c r="G11" s="44">
        <f t="shared" si="0"/>
        <v>0</v>
      </c>
      <c r="H11" s="44">
        <f t="shared" si="0"/>
        <v>6509134.4683499988</v>
      </c>
      <c r="I11" s="44">
        <f t="shared" si="0"/>
        <v>-6509134.4683499988</v>
      </c>
      <c r="J11" s="48"/>
    </row>
    <row r="13" spans="1:10">
      <c r="A13" s="165" t="s">
        <v>19</v>
      </c>
      <c r="B13" s="166"/>
      <c r="C13" s="166"/>
      <c r="D13" s="166"/>
      <c r="E13" s="166"/>
      <c r="F13" s="166"/>
      <c r="G13" s="166"/>
      <c r="H13" s="166"/>
      <c r="I13" s="167"/>
    </row>
    <row r="14" spans="1:10">
      <c r="A14" s="9"/>
      <c r="B14" s="10"/>
      <c r="C14" s="10"/>
      <c r="D14" s="10"/>
      <c r="E14" s="10"/>
      <c r="F14" s="10"/>
      <c r="G14" s="10"/>
      <c r="H14" s="10"/>
      <c r="I14" s="11"/>
    </row>
    <row r="15" spans="1:10">
      <c r="A15" s="12"/>
      <c r="B15" s="13"/>
      <c r="C15" s="13"/>
      <c r="D15" s="13"/>
      <c r="E15" s="13"/>
      <c r="F15" s="13"/>
      <c r="G15" s="13"/>
      <c r="H15" s="13"/>
      <c r="I15" s="14"/>
    </row>
    <row r="16" spans="1:10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5"/>
      <c r="B37" s="16"/>
      <c r="C37" s="16"/>
      <c r="D37" s="16"/>
      <c r="E37" s="16"/>
      <c r="F37" s="16"/>
      <c r="G37" s="16"/>
      <c r="H37" s="16"/>
      <c r="I37" s="17"/>
    </row>
    <row r="39" spans="1:9">
      <c r="I39" s="20" t="s">
        <v>42</v>
      </c>
    </row>
    <row r="40" spans="1:9">
      <c r="I40" s="20"/>
    </row>
    <row r="41" spans="1:9">
      <c r="I41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27559055118110237" top="0.19685039370078741" bottom="0.35433070866141736" header="0" footer="0"/>
  <pageSetup scale="85" orientation="landscape" horizontalDpi="300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4"/>
  <sheetViews>
    <sheetView workbookViewId="0">
      <selection activeCell="G46" sqref="G46"/>
    </sheetView>
  </sheetViews>
  <sheetFormatPr baseColWidth="10" defaultRowHeight="12.75"/>
  <cols>
    <col min="1" max="1" width="50.7109375" customWidth="1"/>
    <col min="2" max="7" width="12.85546875" customWidth="1"/>
    <col min="8" max="8" width="14.85546875" customWidth="1"/>
    <col min="9" max="9" width="14.4257812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152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9"/>
      <c r="C7" s="4"/>
      <c r="D7" s="10"/>
      <c r="E7" s="9"/>
      <c r="F7" s="9"/>
      <c r="G7" s="9"/>
      <c r="H7" s="9"/>
      <c r="I7" s="4"/>
    </row>
    <row r="8" spans="1:9">
      <c r="A8" s="147" t="s">
        <v>388</v>
      </c>
      <c r="B8" s="23">
        <f>SUM('INGRESOS REALES 2016'!R102)</f>
        <v>1690928</v>
      </c>
      <c r="C8" s="23">
        <v>0</v>
      </c>
      <c r="D8" s="28">
        <f>SUM(Pres.Aut.Ing.2017!Q108)</f>
        <v>0</v>
      </c>
      <c r="E8" s="26">
        <f>+C8-D8</f>
        <v>0</v>
      </c>
      <c r="F8" s="23">
        <f>SUM('INGRESOS REALES 2016'!R102)</f>
        <v>1690928</v>
      </c>
      <c r="G8" s="23">
        <f>SUM('INGRESOS REALES 2017'!Q95)</f>
        <v>15881977.99</v>
      </c>
      <c r="H8" s="28">
        <f>+Pres.Aut.Ing.2017!X109</f>
        <v>10345507.064999999</v>
      </c>
      <c r="I8" s="23">
        <f>+G8-H8</f>
        <v>5536470.9250000007</v>
      </c>
    </row>
    <row r="9" spans="1:9">
      <c r="A9" s="12"/>
      <c r="B9" s="18"/>
      <c r="C9" s="18"/>
      <c r="D9" s="13"/>
      <c r="E9" s="12"/>
      <c r="F9" s="18"/>
      <c r="G9" s="18"/>
      <c r="H9" s="13"/>
      <c r="I9" s="18"/>
    </row>
    <row r="10" spans="1:9">
      <c r="A10" s="87" t="s">
        <v>14</v>
      </c>
      <c r="B10" s="23">
        <f>SUM('INGRESOS REALES 2016'!R103)</f>
        <v>0</v>
      </c>
      <c r="C10" s="23">
        <f>SUM('INGRESOS REALES 2017'!Q95)</f>
        <v>15881977.99</v>
      </c>
      <c r="D10" s="28">
        <f>SUM(Pres.Aut.Ing.2017!Q109)</f>
        <v>1750110.48</v>
      </c>
      <c r="E10" s="26">
        <f>+C10-D10</f>
        <v>14131867.51</v>
      </c>
      <c r="F10" s="23">
        <f>SUM('INGRESOS REALES 2016'!R103)</f>
        <v>0</v>
      </c>
      <c r="G10" s="23">
        <f>SUM('INGRESOS REALES 2017'!Q96)</f>
        <v>0</v>
      </c>
      <c r="H10" s="28">
        <v>0</v>
      </c>
      <c r="I10" s="23">
        <f>+G10-H10</f>
        <v>0</v>
      </c>
    </row>
    <row r="11" spans="1:9">
      <c r="A11" s="12"/>
      <c r="B11" s="18"/>
      <c r="C11" s="18"/>
      <c r="D11" s="13"/>
      <c r="E11" s="12"/>
      <c r="F11" s="18"/>
      <c r="G11" s="23"/>
      <c r="H11" s="28"/>
      <c r="I11" s="23"/>
    </row>
    <row r="12" spans="1:9">
      <c r="A12" s="147" t="s">
        <v>397</v>
      </c>
      <c r="B12" s="23">
        <f>SUM('INGRESOS REALES 2016'!R104)</f>
        <v>0</v>
      </c>
      <c r="C12" s="23">
        <f>SUM('INGRESOS REALES 2017'!Q97)</f>
        <v>0</v>
      </c>
      <c r="D12" s="28">
        <f>SUM(Pres.Aut.Ing.2017!Q110)</f>
        <v>0</v>
      </c>
      <c r="E12" s="26">
        <f>+C12-D12</f>
        <v>0</v>
      </c>
      <c r="F12" s="23">
        <f>SUM('INGRESOS REALES 2016'!R104)</f>
        <v>0</v>
      </c>
      <c r="G12" s="23">
        <f>SUM('INGRESOS REALES 2017'!Q97)</f>
        <v>0</v>
      </c>
      <c r="H12" s="28">
        <v>9588107.2923000008</v>
      </c>
      <c r="I12" s="23">
        <f>+G12-H12</f>
        <v>-9588107.2923000008</v>
      </c>
    </row>
    <row r="13" spans="1:9">
      <c r="A13" s="12"/>
      <c r="B13" s="18"/>
      <c r="C13" s="18"/>
      <c r="D13" s="28" t="s">
        <v>1</v>
      </c>
      <c r="E13" s="26" t="s">
        <v>1</v>
      </c>
      <c r="F13" s="18"/>
      <c r="G13" s="18"/>
      <c r="H13" s="28" t="s">
        <v>1</v>
      </c>
      <c r="I13" s="23" t="s">
        <v>1</v>
      </c>
    </row>
    <row r="14" spans="1:9">
      <c r="A14" s="147" t="s">
        <v>398</v>
      </c>
      <c r="B14" s="23">
        <f>SUM('INGRESOS REALES 2016'!R105)</f>
        <v>0</v>
      </c>
      <c r="C14" s="23">
        <f>SUM('INGRESOS REALES 2017'!Q98)</f>
        <v>0</v>
      </c>
      <c r="D14" s="28">
        <f>SUM(Pres.Aut.Ing.2017!Q111)</f>
        <v>0</v>
      </c>
      <c r="E14" s="26">
        <f>+C14-D14</f>
        <v>0</v>
      </c>
      <c r="F14" s="23">
        <f>SUM('INGRESOS REALES 2016'!R105)</f>
        <v>0</v>
      </c>
      <c r="G14" s="23">
        <f>SUM('INGRESOS REALES 2017'!Q98)</f>
        <v>0</v>
      </c>
      <c r="H14" s="150">
        <v>10350000</v>
      </c>
      <c r="I14" s="23">
        <f>+G14-H14</f>
        <v>-10350000</v>
      </c>
    </row>
    <row r="15" spans="1:9">
      <c r="A15" s="12"/>
      <c r="B15" s="23"/>
      <c r="C15" s="23"/>
      <c r="D15" s="28"/>
      <c r="E15" s="26"/>
      <c r="F15" s="23"/>
      <c r="G15" s="23"/>
      <c r="H15" s="28"/>
      <c r="I15" s="23"/>
    </row>
    <row r="16" spans="1:9">
      <c r="A16" s="109" t="s">
        <v>399</v>
      </c>
      <c r="B16" s="23">
        <f>SUM('INGRESOS REALES 2016'!R106)</f>
        <v>0</v>
      </c>
      <c r="C16" s="23">
        <f>SUM('INGRESOS REALES 2017'!Q99)</f>
        <v>0</v>
      </c>
      <c r="D16" s="28">
        <f>SUM(Pres.Aut.Ing.2017!Q112)</f>
        <v>0</v>
      </c>
      <c r="E16" s="26">
        <f>+C16-D16</f>
        <v>0</v>
      </c>
      <c r="F16" s="23">
        <f>SUM('INGRESOS REALES 2016'!R106)</f>
        <v>0</v>
      </c>
      <c r="G16" s="23">
        <f>SUM('INGRESOS REALES 2017'!Q99)</f>
        <v>0</v>
      </c>
      <c r="H16" s="150">
        <v>16854955.645500001</v>
      </c>
      <c r="I16" s="23">
        <f>+G16-H16</f>
        <v>-16854955.645500001</v>
      </c>
    </row>
    <row r="17" spans="1:9">
      <c r="A17" s="18"/>
      <c r="B17" s="23"/>
      <c r="C17" s="23"/>
      <c r="D17" s="28"/>
      <c r="E17" s="26"/>
      <c r="F17" s="23"/>
      <c r="G17" s="26"/>
      <c r="H17" s="23"/>
      <c r="I17" s="23"/>
    </row>
    <row r="18" spans="1:9">
      <c r="A18" s="109" t="s">
        <v>400</v>
      </c>
      <c r="B18" s="23">
        <f>SUM('INGRESOS REALES 2016'!R107)</f>
        <v>0</v>
      </c>
      <c r="C18" s="23">
        <f>SUM('INGRESOS REALES 2017'!Q100)</f>
        <v>0</v>
      </c>
      <c r="D18" s="28">
        <f>SUM(Pres.Aut.Ing.2017!Q113)</f>
        <v>0</v>
      </c>
      <c r="E18" s="26">
        <f>+C18-D18</f>
        <v>0</v>
      </c>
      <c r="F18" s="23">
        <f>SUM('INGRESOS REALES 2016'!R107)</f>
        <v>0</v>
      </c>
      <c r="G18" s="23">
        <f>SUM('INGRESOS REALES 2017'!Q100)</f>
        <v>0</v>
      </c>
      <c r="H18" s="150">
        <v>1552499.9999999998</v>
      </c>
      <c r="I18" s="23">
        <f>+G18-H18</f>
        <v>-1552499.9999999998</v>
      </c>
    </row>
    <row r="19" spans="1:9">
      <c r="A19" s="18"/>
      <c r="B19" s="23"/>
      <c r="C19" s="23"/>
      <c r="D19" s="28"/>
      <c r="E19" s="26"/>
      <c r="F19" s="23"/>
      <c r="G19" s="23"/>
      <c r="H19" s="28"/>
      <c r="I19" s="23"/>
    </row>
    <row r="20" spans="1:9">
      <c r="A20" s="149" t="s">
        <v>377</v>
      </c>
      <c r="B20" s="23">
        <f>SUM('INGRESOS REALES 2016'!R108)</f>
        <v>0</v>
      </c>
      <c r="C20" s="23">
        <f>SUM('INGRESOS REALES 2017'!Q101)</f>
        <v>0</v>
      </c>
      <c r="D20" s="28">
        <f>SUM(Pres.Aut.Ing.2017!Q114)</f>
        <v>0</v>
      </c>
      <c r="E20" s="26">
        <f>+C20-D20</f>
        <v>0</v>
      </c>
      <c r="F20" s="23">
        <f>SUM('INGRESOS REALES 2016'!R108)</f>
        <v>0</v>
      </c>
      <c r="G20" s="23">
        <f>SUM('INGRESOS REALES 2017'!Q101)</f>
        <v>0</v>
      </c>
      <c r="H20" s="150">
        <v>12419999.999999998</v>
      </c>
      <c r="I20" s="23">
        <f>+G20-H20</f>
        <v>-12419999.999999998</v>
      </c>
    </row>
    <row r="21" spans="1:9">
      <c r="A21" s="37"/>
      <c r="B21" s="23" t="s">
        <v>1</v>
      </c>
      <c r="C21" s="23" t="s">
        <v>1</v>
      </c>
      <c r="D21" s="28" t="s">
        <v>1</v>
      </c>
      <c r="E21" s="26" t="s">
        <v>1</v>
      </c>
      <c r="F21" s="23" t="s">
        <v>1</v>
      </c>
      <c r="G21" s="23" t="s">
        <v>1</v>
      </c>
      <c r="H21" s="28"/>
      <c r="I21" s="23" t="s">
        <v>1</v>
      </c>
    </row>
    <row r="22" spans="1:9">
      <c r="A22" s="37" t="s">
        <v>401</v>
      </c>
      <c r="B22" s="23">
        <f>SUM('INGRESOS REALES 2016'!R109)</f>
        <v>0</v>
      </c>
      <c r="C22" s="23">
        <f>SUM('INGRESOS REALES 2017'!Q102)</f>
        <v>0</v>
      </c>
      <c r="D22" s="28">
        <f>SUM(Pres.Aut.Ing.2017!Q115)</f>
        <v>0</v>
      </c>
      <c r="E22" s="26">
        <f>+C22-D22</f>
        <v>0</v>
      </c>
      <c r="F22" s="23">
        <f>SUM('INGRESOS REALES 2016'!R109)</f>
        <v>0</v>
      </c>
      <c r="G22" s="23">
        <f>SUM('INGRESOS REALES 2017'!Q102)</f>
        <v>0</v>
      </c>
      <c r="H22" s="150">
        <v>31049999.999999996</v>
      </c>
      <c r="I22" s="23">
        <f>+G22-H22</f>
        <v>-31049999.999999996</v>
      </c>
    </row>
    <row r="23" spans="1:9">
      <c r="A23" s="37"/>
      <c r="B23" s="23"/>
      <c r="C23" s="23"/>
      <c r="D23" s="28"/>
      <c r="E23" s="26"/>
      <c r="F23" s="23"/>
      <c r="G23" s="23"/>
      <c r="H23" s="28"/>
      <c r="I23" s="23"/>
    </row>
    <row r="24" spans="1:9">
      <c r="A24" s="37" t="s">
        <v>402</v>
      </c>
      <c r="B24" s="23">
        <v>0</v>
      </c>
      <c r="C24" s="23">
        <v>0</v>
      </c>
      <c r="D24" s="28">
        <v>0</v>
      </c>
      <c r="E24" s="26">
        <v>0</v>
      </c>
      <c r="F24" s="23">
        <v>0</v>
      </c>
      <c r="G24" s="23">
        <v>0</v>
      </c>
      <c r="H24" s="150">
        <v>10350000</v>
      </c>
      <c r="I24" s="23">
        <v>0</v>
      </c>
    </row>
    <row r="25" spans="1:9">
      <c r="A25" s="37"/>
      <c r="B25" s="23"/>
      <c r="C25" s="23"/>
      <c r="D25" s="28"/>
      <c r="E25" s="26"/>
      <c r="F25" s="23"/>
      <c r="G25" s="23"/>
      <c r="H25" s="28"/>
      <c r="I25" s="23"/>
    </row>
    <row r="26" spans="1:9">
      <c r="A26" s="37" t="s">
        <v>403</v>
      </c>
      <c r="B26" s="23">
        <v>0</v>
      </c>
      <c r="C26" s="23">
        <v>0</v>
      </c>
      <c r="D26" s="28">
        <v>0</v>
      </c>
      <c r="E26" s="26">
        <v>0</v>
      </c>
      <c r="F26" s="23">
        <v>0</v>
      </c>
      <c r="G26" s="23">
        <v>0</v>
      </c>
      <c r="H26" s="150">
        <v>21735000</v>
      </c>
      <c r="I26" s="23">
        <v>0</v>
      </c>
    </row>
    <row r="27" spans="1:9">
      <c r="A27" s="37"/>
      <c r="B27" s="23"/>
      <c r="C27" s="23"/>
      <c r="D27" s="28"/>
      <c r="E27" s="26"/>
      <c r="F27" s="23"/>
      <c r="G27" s="23"/>
      <c r="H27" s="28"/>
      <c r="I27" s="23"/>
    </row>
    <row r="28" spans="1:9">
      <c r="A28" s="37" t="s">
        <v>404</v>
      </c>
      <c r="B28" s="23">
        <v>0</v>
      </c>
      <c r="C28" s="23">
        <v>0</v>
      </c>
      <c r="D28" s="28">
        <v>0</v>
      </c>
      <c r="E28" s="26">
        <v>0</v>
      </c>
      <c r="F28" s="23">
        <v>0</v>
      </c>
      <c r="G28" s="23">
        <v>0</v>
      </c>
      <c r="H28" s="150">
        <v>3852127.0147500001</v>
      </c>
      <c r="I28" s="23">
        <v>0</v>
      </c>
    </row>
    <row r="29" spans="1:9">
      <c r="A29" s="37"/>
      <c r="B29" s="23" t="s">
        <v>1</v>
      </c>
      <c r="C29" s="23" t="s">
        <v>1</v>
      </c>
      <c r="D29" s="28" t="s">
        <v>1</v>
      </c>
      <c r="E29" s="26" t="s">
        <v>1</v>
      </c>
      <c r="F29" s="23" t="s">
        <v>1</v>
      </c>
      <c r="G29" s="23" t="s">
        <v>1</v>
      </c>
      <c r="H29" s="28" t="s">
        <v>1</v>
      </c>
      <c r="I29" s="23" t="s">
        <v>1</v>
      </c>
    </row>
    <row r="30" spans="1:9">
      <c r="A30" s="37" t="s">
        <v>405</v>
      </c>
      <c r="B30" s="23">
        <f>SUM('INGRESOS REALES 2016'!R110)</f>
        <v>0</v>
      </c>
      <c r="C30" s="23">
        <f>SUM('INGRESOS REALES 2017'!Q103)</f>
        <v>0</v>
      </c>
      <c r="D30" s="28">
        <f>SUM(Pres.Aut.Ing.2017!Q116)</f>
        <v>0</v>
      </c>
      <c r="E30" s="26">
        <f>+C30-D30</f>
        <v>0</v>
      </c>
      <c r="F30" s="23">
        <f>SUM('INGRESOS REALES 2016'!R110)</f>
        <v>0</v>
      </c>
      <c r="G30" s="23">
        <f>SUM('INGRESOS REALES 2017'!Q103)</f>
        <v>0</v>
      </c>
      <c r="H30" s="150">
        <v>206999.99999999997</v>
      </c>
      <c r="I30" s="23">
        <f>+G30-H30</f>
        <v>-206999.99999999997</v>
      </c>
    </row>
    <row r="31" spans="1:9">
      <c r="A31" s="37"/>
      <c r="B31" s="23" t="s">
        <v>1</v>
      </c>
      <c r="C31" s="23" t="s">
        <v>1</v>
      </c>
      <c r="D31" s="28" t="s">
        <v>1</v>
      </c>
      <c r="E31" s="26" t="s">
        <v>1</v>
      </c>
      <c r="F31" s="23" t="s">
        <v>1</v>
      </c>
      <c r="G31" s="23" t="s">
        <v>1</v>
      </c>
      <c r="H31" s="28"/>
      <c r="I31" s="23" t="s">
        <v>1</v>
      </c>
    </row>
    <row r="32" spans="1:9">
      <c r="A32" s="37" t="s">
        <v>406</v>
      </c>
      <c r="B32" s="23">
        <f>SUM('INGRESOS REALES 2016'!R111)</f>
        <v>0</v>
      </c>
      <c r="C32" s="23">
        <f>SUM('INGRESOS REALES 2017'!Q104)</f>
        <v>0</v>
      </c>
      <c r="D32" s="28">
        <f>SUM(Pres.Aut.Ing.2017!Q117)</f>
        <v>0</v>
      </c>
      <c r="E32" s="26">
        <f>+C32-D32</f>
        <v>0</v>
      </c>
      <c r="F32" s="23">
        <f>SUM('INGRESOS REALES 2016'!R111)</f>
        <v>0</v>
      </c>
      <c r="G32" s="23">
        <f>SUM('INGRESOS REALES 2017'!Q104)</f>
        <v>0</v>
      </c>
      <c r="H32" s="150">
        <v>98824.904999999999</v>
      </c>
      <c r="I32" s="23">
        <f>+G32-H32</f>
        <v>-98824.904999999999</v>
      </c>
    </row>
    <row r="33" spans="1:9">
      <c r="A33" s="37"/>
      <c r="B33" s="23" t="s">
        <v>1</v>
      </c>
      <c r="C33" s="23" t="s">
        <v>1</v>
      </c>
      <c r="D33" s="28" t="s">
        <v>1</v>
      </c>
      <c r="E33" s="26" t="s">
        <v>1</v>
      </c>
      <c r="F33" s="23" t="s">
        <v>1</v>
      </c>
      <c r="G33" s="23" t="s">
        <v>1</v>
      </c>
      <c r="H33" s="28"/>
      <c r="I33" s="23" t="s">
        <v>1</v>
      </c>
    </row>
    <row r="34" spans="1:9">
      <c r="A34" s="37" t="s">
        <v>407</v>
      </c>
      <c r="B34" s="23">
        <f>SUM('INGRESOS REALES 2016'!R112)</f>
        <v>0</v>
      </c>
      <c r="C34" s="23">
        <f>SUM('INGRESOS REALES 2017'!Q105)</f>
        <v>0</v>
      </c>
      <c r="D34" s="28">
        <f>SUM(Pres.Aut.Ing.2017!Q118)</f>
        <v>0</v>
      </c>
      <c r="E34" s="26">
        <f>+C34-D34</f>
        <v>0</v>
      </c>
      <c r="F34" s="23">
        <f>SUM('INGRESOS REALES 2016'!R112)</f>
        <v>0</v>
      </c>
      <c r="G34" s="23">
        <f>SUM('INGRESOS REALES 2017'!Q105)</f>
        <v>0</v>
      </c>
      <c r="H34" s="150">
        <v>233787.87</v>
      </c>
      <c r="I34" s="23">
        <f>+G34-H34</f>
        <v>-233787.87</v>
      </c>
    </row>
    <row r="35" spans="1:9">
      <c r="A35" s="37"/>
      <c r="B35" s="26"/>
      <c r="C35" s="23"/>
      <c r="D35" s="28"/>
      <c r="E35" s="26"/>
      <c r="F35" s="26"/>
      <c r="G35" s="23"/>
      <c r="H35" s="28"/>
      <c r="I35" s="23"/>
    </row>
    <row r="36" spans="1:9">
      <c r="A36" s="37" t="s">
        <v>408</v>
      </c>
      <c r="B36" s="23">
        <f>SUM('INGRESOS REALES 2016'!R113)</f>
        <v>0</v>
      </c>
      <c r="C36" s="23">
        <f>SUM('INGRESOS REALES 2017'!Q106)</f>
        <v>0</v>
      </c>
      <c r="D36" s="28">
        <f>SUM(Pres.Aut.Ing.2017!Q119)</f>
        <v>0</v>
      </c>
      <c r="E36" s="26">
        <f>+C36-D36</f>
        <v>0</v>
      </c>
      <c r="F36" s="23">
        <f>SUM('INGRESOS REALES 2016'!R113)</f>
        <v>0</v>
      </c>
      <c r="G36" s="23">
        <f>SUM('INGRESOS REALES 2017'!Q106)</f>
        <v>0</v>
      </c>
      <c r="H36" s="150">
        <v>417783.95999999996</v>
      </c>
      <c r="I36" s="23">
        <f>+G36-H36</f>
        <v>-417783.95999999996</v>
      </c>
    </row>
    <row r="37" spans="1:9">
      <c r="A37" s="37"/>
      <c r="B37" s="23"/>
      <c r="C37" s="23"/>
      <c r="D37" s="28"/>
      <c r="E37" s="26"/>
      <c r="F37" s="26"/>
      <c r="G37" s="23"/>
      <c r="H37" s="28"/>
      <c r="I37" s="23"/>
    </row>
    <row r="38" spans="1:9">
      <c r="A38" s="37" t="s">
        <v>392</v>
      </c>
      <c r="B38" s="23">
        <f>SUM('INGRESOS REALES 2016'!R115)</f>
        <v>0</v>
      </c>
      <c r="C38" s="23">
        <f>SUM('INGRESOS REALES 2017'!Q108)</f>
        <v>0</v>
      </c>
      <c r="D38" s="28">
        <f>SUM(Pres.Aut.Ing.2017!Q121)</f>
        <v>0</v>
      </c>
      <c r="E38" s="26">
        <f>+C38-D38</f>
        <v>0</v>
      </c>
      <c r="F38" s="23">
        <f>SUM('INGRESOS REALES 2016'!R115)</f>
        <v>0</v>
      </c>
      <c r="G38" s="23">
        <f>SUM('INGRESOS REALES 2017'!Q108)</f>
        <v>0</v>
      </c>
      <c r="H38" s="150">
        <v>10783756</v>
      </c>
      <c r="I38" s="23">
        <f>+G38-H38</f>
        <v>-10783756</v>
      </c>
    </row>
    <row r="39" spans="1:9">
      <c r="A39" s="19" t="s">
        <v>1</v>
      </c>
      <c r="B39" s="15"/>
      <c r="C39" s="19"/>
      <c r="D39" s="16"/>
      <c r="E39" s="15"/>
      <c r="F39" s="15"/>
      <c r="G39" s="15"/>
      <c r="H39" s="15"/>
      <c r="I39" s="19"/>
    </row>
    <row r="41" spans="1:9">
      <c r="A41" s="8" t="s">
        <v>18</v>
      </c>
      <c r="B41" s="24">
        <f t="shared" ref="B41:I41" si="0">SUM(B8:B39)</f>
        <v>1690928</v>
      </c>
      <c r="C41" s="24">
        <f t="shared" si="0"/>
        <v>15881977.99</v>
      </c>
      <c r="D41" s="24">
        <f t="shared" si="0"/>
        <v>1750110.48</v>
      </c>
      <c r="E41" s="24">
        <f t="shared" si="0"/>
        <v>14131867.51</v>
      </c>
      <c r="F41" s="24">
        <f t="shared" si="0"/>
        <v>1690928</v>
      </c>
      <c r="G41" s="24">
        <f t="shared" si="0"/>
        <v>15881977.99</v>
      </c>
      <c r="H41" s="24">
        <f t="shared" si="0"/>
        <v>139839349.75255001</v>
      </c>
      <c r="I41" s="24">
        <f t="shared" si="0"/>
        <v>-88020244.747799993</v>
      </c>
    </row>
    <row r="43" spans="1:9">
      <c r="A43" s="165" t="s">
        <v>19</v>
      </c>
      <c r="B43" s="166"/>
      <c r="C43" s="166"/>
      <c r="D43" s="166"/>
      <c r="E43" s="166"/>
      <c r="F43" s="166"/>
      <c r="G43" s="166"/>
      <c r="H43" s="166"/>
      <c r="I43" s="167"/>
    </row>
    <row r="44" spans="1:9">
      <c r="A44" s="9"/>
      <c r="B44" s="10"/>
      <c r="C44" s="10"/>
      <c r="D44" s="10"/>
      <c r="E44" s="10"/>
      <c r="F44" s="10"/>
      <c r="G44" s="10"/>
      <c r="H44" s="10"/>
      <c r="I44" s="11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2"/>
      <c r="B47" s="13"/>
      <c r="C47" s="13"/>
      <c r="D47" s="13"/>
      <c r="E47" s="13"/>
      <c r="F47" s="13"/>
      <c r="G47" s="13"/>
      <c r="H47" s="13"/>
      <c r="I47" s="14"/>
    </row>
    <row r="48" spans="1:9">
      <c r="A48" s="12"/>
      <c r="B48" s="13"/>
      <c r="C48" s="13"/>
      <c r="D48" s="13"/>
      <c r="E48" s="13"/>
      <c r="F48" s="13"/>
      <c r="G48" s="13"/>
      <c r="H48" s="13"/>
      <c r="I48" s="14"/>
    </row>
    <row r="49" spans="1:9">
      <c r="A49" s="12"/>
      <c r="B49" s="13"/>
      <c r="C49" s="13"/>
      <c r="D49" s="13"/>
      <c r="E49" s="13"/>
      <c r="F49" s="13"/>
      <c r="G49" s="13"/>
      <c r="H49" s="13"/>
      <c r="I49" s="14"/>
    </row>
    <row r="50" spans="1:9">
      <c r="A50" s="15"/>
      <c r="B50" s="16"/>
      <c r="C50" s="16"/>
      <c r="D50" s="16"/>
      <c r="E50" s="16"/>
      <c r="F50" s="16"/>
      <c r="G50" s="16"/>
      <c r="H50" s="16"/>
      <c r="I50" s="17"/>
    </row>
    <row r="52" spans="1:9">
      <c r="I52" s="20" t="s">
        <v>42</v>
      </c>
    </row>
    <row r="53" spans="1:9">
      <c r="I53" s="20"/>
    </row>
    <row r="54" spans="1:9">
      <c r="I54" s="20"/>
    </row>
  </sheetData>
  <mergeCells count="5">
    <mergeCell ref="A2:I2"/>
    <mergeCell ref="B4:E4"/>
    <mergeCell ref="F4:I4"/>
    <mergeCell ref="A43:I43"/>
    <mergeCell ref="A1:I1"/>
  </mergeCells>
  <phoneticPr fontId="0" type="noConversion"/>
  <printOptions horizontalCentered="1"/>
  <pageMargins left="0.11811023622047245" right="0.35433070866141736" top="0.39370078740157483" bottom="0.27559055118110237" header="0" footer="0"/>
  <pageSetup scale="85" orientation="landscape" horizontalDpi="300" verticalDpi="300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5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153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9"/>
      <c r="C7" s="4"/>
      <c r="D7" s="10"/>
      <c r="E7" s="9"/>
      <c r="F7" s="9"/>
      <c r="G7" s="9"/>
      <c r="H7" s="9"/>
      <c r="I7" s="4"/>
    </row>
    <row r="8" spans="1:9">
      <c r="A8" s="12" t="s">
        <v>15</v>
      </c>
      <c r="B8" s="23">
        <f>SUM('INGRESOS REALES 2016'!R116)</f>
        <v>0</v>
      </c>
      <c r="C8" s="23">
        <f>SUM('INGRESOS REALES 2017'!Q110)</f>
        <v>0</v>
      </c>
      <c r="D8" s="28">
        <f>SUM(Pres.Aut.Ing.2017!Q126)</f>
        <v>0</v>
      </c>
      <c r="E8" s="26">
        <f>+C8-D8</f>
        <v>0</v>
      </c>
      <c r="F8" s="23">
        <f>SUM('INGRESOS REALES 2016'!R116)</f>
        <v>0</v>
      </c>
      <c r="G8" s="23">
        <f>SUM('INGRESOS REALES 2017'!Q110)</f>
        <v>0</v>
      </c>
      <c r="H8" s="28">
        <f>SUM(Pres.Aut.Ing.2017!Q126)</f>
        <v>0</v>
      </c>
      <c r="I8" s="23">
        <f>+G8-H8</f>
        <v>0</v>
      </c>
    </row>
    <row r="9" spans="1:9">
      <c r="A9" s="15" t="s">
        <v>1</v>
      </c>
      <c r="B9" s="15"/>
      <c r="C9" s="19"/>
      <c r="D9" s="16"/>
      <c r="E9" s="15"/>
      <c r="F9" s="15"/>
      <c r="G9" s="15"/>
      <c r="H9" s="15" t="s">
        <v>284</v>
      </c>
      <c r="I9" s="19"/>
    </row>
    <row r="11" spans="1:9">
      <c r="A11" s="8" t="s">
        <v>18</v>
      </c>
      <c r="B11" s="24">
        <f t="shared" ref="B11:I11" si="0">SUM(B7:B9)</f>
        <v>0</v>
      </c>
      <c r="C11" s="24">
        <f t="shared" si="0"/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</row>
    <row r="13" spans="1:9">
      <c r="A13" s="165" t="s">
        <v>19</v>
      </c>
      <c r="B13" s="166"/>
      <c r="C13" s="166"/>
      <c r="D13" s="166"/>
      <c r="E13" s="166"/>
      <c r="F13" s="166"/>
      <c r="G13" s="166"/>
      <c r="H13" s="166"/>
      <c r="I13" s="167"/>
    </row>
    <row r="14" spans="1:9">
      <c r="A14" s="9"/>
      <c r="B14" s="10"/>
      <c r="C14" s="10"/>
      <c r="D14" s="10"/>
      <c r="E14" s="10"/>
      <c r="F14" s="10"/>
      <c r="G14" s="10"/>
      <c r="H14" s="10"/>
      <c r="I14" s="11"/>
    </row>
    <row r="15" spans="1:9">
      <c r="A15" s="12"/>
      <c r="B15" s="13"/>
      <c r="C15" s="13"/>
      <c r="D15" s="13"/>
      <c r="E15" s="13"/>
      <c r="F15" s="13"/>
      <c r="G15" s="13"/>
      <c r="H15" s="13"/>
      <c r="I15" s="14"/>
    </row>
    <row r="16" spans="1:9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5"/>
      <c r="B41" s="16"/>
      <c r="C41" s="16"/>
      <c r="D41" s="16"/>
      <c r="E41" s="16"/>
      <c r="F41" s="16"/>
      <c r="G41" s="16"/>
      <c r="H41" s="16"/>
      <c r="I41" s="17"/>
    </row>
    <row r="43" spans="1:9">
      <c r="I43" s="20" t="s">
        <v>42</v>
      </c>
    </row>
    <row r="44" spans="1:9">
      <c r="I44" s="20"/>
    </row>
    <row r="45" spans="1:9">
      <c r="I45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5748031496062992" right="0.39370078740157483" top="0.39370078740157483" bottom="0.27559055118110237" header="0" footer="0"/>
  <pageSetup scale="85" orientation="landscape" horizontalDpi="300" verticalDpi="30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154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29"/>
      <c r="C7" s="25"/>
      <c r="D7" s="27"/>
      <c r="E7" s="25"/>
      <c r="F7" s="11"/>
      <c r="G7" s="29"/>
      <c r="H7" s="29"/>
      <c r="I7" s="25"/>
    </row>
    <row r="8" spans="1:9">
      <c r="A8" s="12" t="s">
        <v>155</v>
      </c>
      <c r="B8" s="26">
        <f>SUM('INGRESOS REALES 2016'!R120)</f>
        <v>0</v>
      </c>
      <c r="C8" s="26">
        <f>SUM('INGRESOS REALES 2017'!Q114)</f>
        <v>0</v>
      </c>
      <c r="D8" s="23">
        <f>SUM(Pres.Aut.Ing.2017!Q130)</f>
        <v>0</v>
      </c>
      <c r="E8" s="26">
        <f>+C8-D8</f>
        <v>0</v>
      </c>
      <c r="F8" s="26">
        <f>'INGRESOS REALES 2016'!R120</f>
        <v>0</v>
      </c>
      <c r="G8" s="26">
        <f>SUM('INGRESOS REALES 2017'!Q114)</f>
        <v>0</v>
      </c>
      <c r="H8" s="23">
        <f>SUM(Pres.Aut.Ing.2017!Q130)</f>
        <v>0</v>
      </c>
      <c r="I8" s="23">
        <f>+G8-H8</f>
        <v>0</v>
      </c>
    </row>
    <row r="9" spans="1:9">
      <c r="A9" s="12"/>
      <c r="B9" s="26"/>
      <c r="C9" s="26"/>
      <c r="D9" s="23"/>
      <c r="E9" s="26" t="s">
        <v>1</v>
      </c>
      <c r="F9" s="26"/>
      <c r="G9" s="26"/>
      <c r="H9" s="23"/>
      <c r="I9" s="23"/>
    </row>
    <row r="10" spans="1:9">
      <c r="A10" s="12" t="s">
        <v>156</v>
      </c>
      <c r="B10" s="26">
        <f>SUM('INGRESOS REALES 2016'!R121)</f>
        <v>0</v>
      </c>
      <c r="C10" s="26">
        <f>SUM('INGRESOS REALES 2017'!Q115)</f>
        <v>0</v>
      </c>
      <c r="D10" s="23">
        <f>SUM(Pres.Aut.Ing.2017!Q131)</f>
        <v>0</v>
      </c>
      <c r="E10" s="26">
        <f>+C10-D10</f>
        <v>0</v>
      </c>
      <c r="F10" s="26">
        <f>'INGRESOS REALES 2016'!R121</f>
        <v>0</v>
      </c>
      <c r="G10" s="26">
        <f>SUM('INGRESOS REALES 2017'!Q115)</f>
        <v>0</v>
      </c>
      <c r="H10" s="23">
        <f>SUM(Pres.Aut.Ing.2017!Q131)</f>
        <v>0</v>
      </c>
      <c r="I10" s="23">
        <f>+G10-H10</f>
        <v>0</v>
      </c>
    </row>
    <row r="11" spans="1:9">
      <c r="A11" s="12"/>
      <c r="B11" s="26"/>
      <c r="C11" s="26"/>
      <c r="D11" s="23"/>
      <c r="E11" s="26" t="s">
        <v>1</v>
      </c>
      <c r="F11" s="26"/>
      <c r="G11" s="26"/>
      <c r="H11" s="23"/>
      <c r="I11" s="23" t="s">
        <v>1</v>
      </c>
    </row>
    <row r="12" spans="1:9">
      <c r="A12" s="12" t="s">
        <v>157</v>
      </c>
      <c r="B12" s="26">
        <f>SUM('INGRESOS REALES 2016'!R122)</f>
        <v>0</v>
      </c>
      <c r="C12" s="26">
        <f>SUM('INGRESOS REALES 2017'!Q116)</f>
        <v>0</v>
      </c>
      <c r="D12" s="23">
        <f>SUM(Pres.Aut.Ing.2017!Q132)</f>
        <v>0</v>
      </c>
      <c r="E12" s="26">
        <f>+C12-D12</f>
        <v>0</v>
      </c>
      <c r="F12" s="26">
        <f>'INGRESOS REALES 2016'!R122</f>
        <v>0</v>
      </c>
      <c r="G12" s="26">
        <f>SUM('INGRESOS REALES 2017'!Q116)</f>
        <v>0</v>
      </c>
      <c r="H12" s="23">
        <f>SUM(Pres.Aut.Ing.2017!Q132)</f>
        <v>0</v>
      </c>
      <c r="I12" s="23">
        <f>+G12-H12</f>
        <v>0</v>
      </c>
    </row>
    <row r="13" spans="1:9">
      <c r="A13" s="15" t="s">
        <v>1</v>
      </c>
      <c r="B13" s="33"/>
      <c r="C13" s="30"/>
      <c r="D13" s="32"/>
      <c r="E13" s="30" t="s">
        <v>1</v>
      </c>
      <c r="F13" s="33"/>
      <c r="G13" s="33"/>
      <c r="H13" s="33"/>
      <c r="I13" s="30"/>
    </row>
    <row r="14" spans="1:9">
      <c r="B14" s="54"/>
      <c r="C14" s="54"/>
      <c r="D14" s="54"/>
      <c r="E14" s="54"/>
      <c r="F14" s="54"/>
      <c r="G14" s="54"/>
      <c r="H14" s="54"/>
      <c r="I14" s="54"/>
    </row>
    <row r="15" spans="1:9">
      <c r="A15" s="8" t="s">
        <v>18</v>
      </c>
      <c r="B15" s="24">
        <f t="shared" ref="B15:I15" si="0">SUM(B7:B12)</f>
        <v>0</v>
      </c>
      <c r="C15" s="24">
        <f t="shared" si="0"/>
        <v>0</v>
      </c>
      <c r="D15" s="24">
        <f t="shared" si="0"/>
        <v>0</v>
      </c>
      <c r="E15" s="24">
        <f t="shared" si="0"/>
        <v>0</v>
      </c>
      <c r="F15" s="24">
        <f>SUM(F8:F12)</f>
        <v>0</v>
      </c>
      <c r="G15" s="24">
        <f t="shared" si="0"/>
        <v>0</v>
      </c>
      <c r="H15" s="24">
        <f t="shared" si="0"/>
        <v>0</v>
      </c>
      <c r="I15" s="24">
        <f t="shared" si="0"/>
        <v>0</v>
      </c>
    </row>
    <row r="17" spans="1:9">
      <c r="A17" s="165" t="s">
        <v>19</v>
      </c>
      <c r="B17" s="166"/>
      <c r="C17" s="166"/>
      <c r="D17" s="166"/>
      <c r="E17" s="166"/>
      <c r="F17" s="166"/>
      <c r="G17" s="166"/>
      <c r="H17" s="166"/>
      <c r="I17" s="167"/>
    </row>
    <row r="18" spans="1:9">
      <c r="A18" s="9"/>
      <c r="B18" s="10"/>
      <c r="C18" s="10"/>
      <c r="D18" s="10"/>
      <c r="E18" s="10"/>
      <c r="F18" s="10"/>
      <c r="G18" s="10"/>
      <c r="H18" s="10"/>
      <c r="I18" s="11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5"/>
      <c r="B42" s="16"/>
      <c r="C42" s="16"/>
      <c r="D42" s="16"/>
      <c r="E42" s="16"/>
      <c r="F42" s="16"/>
      <c r="G42" s="16"/>
      <c r="H42" s="16"/>
      <c r="I42" s="17"/>
    </row>
    <row r="44" spans="1:9">
      <c r="I44" s="20" t="s">
        <v>42</v>
      </c>
    </row>
    <row r="45" spans="1:9">
      <c r="I45" s="20"/>
    </row>
    <row r="46" spans="1:9">
      <c r="I46" s="20"/>
    </row>
  </sheetData>
  <mergeCells count="5">
    <mergeCell ref="A2:I2"/>
    <mergeCell ref="B4:E4"/>
    <mergeCell ref="F4:I4"/>
    <mergeCell ref="A17:I17"/>
    <mergeCell ref="A1:I1"/>
  </mergeCells>
  <phoneticPr fontId="0" type="noConversion"/>
  <printOptions horizontalCentered="1" verticalCentered="1"/>
  <pageMargins left="0.11811023622047245" right="0.39370078740157483" top="0.39370078740157483" bottom="0.51181102362204722" header="0" footer="0"/>
  <pageSetup scale="85" orientation="landscape" horizontalDpi="300" verticalDpi="30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10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10">
      <c r="A2" s="164" t="s">
        <v>158</v>
      </c>
      <c r="B2" s="164"/>
      <c r="C2" s="164"/>
      <c r="D2" s="164"/>
      <c r="E2" s="164"/>
      <c r="F2" s="164"/>
      <c r="G2" s="164"/>
      <c r="H2" s="164"/>
      <c r="I2" s="164"/>
    </row>
    <row r="4" spans="1:10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10">
      <c r="A5" s="5" t="s">
        <v>21</v>
      </c>
      <c r="B5" s="6" t="str">
        <f>'Infr. Soc.Mpal.'!B5</f>
        <v>REAL 2016</v>
      </c>
      <c r="C5" s="6" t="str">
        <f>'Infr. Soc.Mpal.'!C5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10">
      <c r="A7" s="9" t="s">
        <v>1</v>
      </c>
      <c r="B7" s="51"/>
      <c r="C7" s="53"/>
      <c r="D7" s="52"/>
      <c r="E7" s="51"/>
      <c r="F7" s="51"/>
      <c r="G7" s="51"/>
      <c r="H7" s="51"/>
      <c r="I7" s="53"/>
      <c r="J7" s="48"/>
    </row>
    <row r="8" spans="1:10">
      <c r="A8" s="12" t="s">
        <v>17</v>
      </c>
      <c r="B8" s="37">
        <f>SUM('INGRESOS REALES 2016'!R125)</f>
        <v>1061309.0900000001</v>
      </c>
      <c r="C8" s="37">
        <f>SUM('INGRESOS REALES 2017'!Q119)</f>
        <v>297924.70999999996</v>
      </c>
      <c r="D8" s="38">
        <f>SUM(Pres.Aut.Ing.2017!Q135)</f>
        <v>0</v>
      </c>
      <c r="E8" s="39">
        <f>+C8-D8</f>
        <v>297924.70999999996</v>
      </c>
      <c r="F8" s="37">
        <f>SUM('INGRESOS REALES 2016'!R125)</f>
        <v>1061309.0900000001</v>
      </c>
      <c r="G8" s="37">
        <f>SUM('INGRESOS REALES 2017'!Q119)</f>
        <v>297924.70999999996</v>
      </c>
      <c r="H8" s="38">
        <f>SUM(Pres.Aut.Ing.2017!Q135)</f>
        <v>0</v>
      </c>
      <c r="I8" s="37">
        <f>+G8-H8</f>
        <v>297924.70999999996</v>
      </c>
      <c r="J8" s="48"/>
    </row>
    <row r="9" spans="1:10">
      <c r="A9" s="15" t="s">
        <v>1</v>
      </c>
      <c r="B9" s="45"/>
      <c r="C9" s="46"/>
      <c r="D9" s="47"/>
      <c r="E9" s="45"/>
      <c r="F9" s="45"/>
      <c r="G9" s="45"/>
      <c r="H9" s="45"/>
      <c r="I9" s="46"/>
      <c r="J9" s="48"/>
    </row>
    <row r="10" spans="1:10">
      <c r="B10" s="48"/>
      <c r="C10" s="48"/>
      <c r="D10" s="48"/>
      <c r="E10" s="48"/>
      <c r="F10" s="48"/>
      <c r="G10" s="48"/>
      <c r="H10" s="48"/>
      <c r="I10" s="48"/>
      <c r="J10" s="48"/>
    </row>
    <row r="11" spans="1:10">
      <c r="A11" s="8" t="s">
        <v>18</v>
      </c>
      <c r="B11" s="44">
        <f t="shared" ref="B11:I11" si="0">SUM(B8:B10)</f>
        <v>1061309.0900000001</v>
      </c>
      <c r="C11" s="44">
        <f t="shared" si="0"/>
        <v>297924.70999999996</v>
      </c>
      <c r="D11" s="44">
        <f t="shared" si="0"/>
        <v>0</v>
      </c>
      <c r="E11" s="44">
        <f t="shared" si="0"/>
        <v>297924.70999999996</v>
      </c>
      <c r="F11" s="44">
        <f t="shared" si="0"/>
        <v>1061309.0900000001</v>
      </c>
      <c r="G11" s="44">
        <f t="shared" si="0"/>
        <v>297924.70999999996</v>
      </c>
      <c r="H11" s="44">
        <f t="shared" si="0"/>
        <v>0</v>
      </c>
      <c r="I11" s="44">
        <f t="shared" si="0"/>
        <v>297924.70999999996</v>
      </c>
      <c r="J11" s="48"/>
    </row>
    <row r="13" spans="1:10">
      <c r="A13" s="165" t="s">
        <v>19</v>
      </c>
      <c r="B13" s="166"/>
      <c r="C13" s="166"/>
      <c r="D13" s="166"/>
      <c r="E13" s="166"/>
      <c r="F13" s="166"/>
      <c r="G13" s="166"/>
      <c r="H13" s="166"/>
      <c r="I13" s="167"/>
    </row>
    <row r="14" spans="1:10">
      <c r="A14" s="9"/>
      <c r="B14" s="10"/>
      <c r="C14" s="10"/>
      <c r="D14" s="10"/>
      <c r="E14" s="10"/>
      <c r="F14" s="10"/>
      <c r="G14" s="10"/>
      <c r="H14" s="10"/>
      <c r="I14" s="11"/>
    </row>
    <row r="15" spans="1:10">
      <c r="A15" s="12"/>
      <c r="B15" s="13"/>
      <c r="C15" s="13"/>
      <c r="D15" s="13"/>
      <c r="E15" s="13"/>
      <c r="F15" s="13"/>
      <c r="G15" s="13"/>
      <c r="H15" s="13"/>
      <c r="I15" s="14"/>
    </row>
    <row r="16" spans="1:10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23622047244094491" top="0.39370078740157483" bottom="0.70866141732283472" header="0" footer="0"/>
  <pageSetup scale="85" orientation="landscape" horizontalDpi="300" verticalDpi="30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/>
  <sheetData/>
  <pageMargins left="0.7" right="0.7" top="0.75" bottom="0.75" header="0.3" footer="0.3"/>
  <pageSetup orientation="portrait" horizontalDpi="0" verticalDpi="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90"/>
  <sheetViews>
    <sheetView zoomScaleNormal="100" workbookViewId="0">
      <pane xSplit="1" ySplit="7" topLeftCell="F70" activePane="bottomRight" state="frozen"/>
      <selection pane="topRight" activeCell="B1" sqref="B1"/>
      <selection pane="bottomLeft" activeCell="A7" sqref="A7"/>
      <selection pane="bottomRight" activeCell="O86" sqref="O86"/>
    </sheetView>
  </sheetViews>
  <sheetFormatPr baseColWidth="10" defaultRowHeight="12.75"/>
  <cols>
    <col min="1" max="1" width="28.5703125" style="110" customWidth="1"/>
    <col min="2" max="2" width="15.42578125" style="110" customWidth="1"/>
    <col min="3" max="3" width="15.140625" style="110" bestFit="1" customWidth="1"/>
    <col min="4" max="4" width="13.85546875" style="110" bestFit="1" customWidth="1"/>
    <col min="5" max="5" width="14.85546875" style="110" bestFit="1" customWidth="1"/>
    <col min="6" max="12" width="13.85546875" style="110" bestFit="1" customWidth="1"/>
    <col min="13" max="13" width="15.28515625" style="110" customWidth="1"/>
    <col min="14" max="14" width="1.7109375" style="110" customWidth="1"/>
    <col min="15" max="15" width="14.28515625" style="110" customWidth="1"/>
    <col min="16" max="16" width="16" style="111" bestFit="1" customWidth="1"/>
    <col min="17" max="17" width="13.85546875" style="110" customWidth="1"/>
    <col min="18" max="19" width="15.28515625" style="111" customWidth="1"/>
    <col min="20" max="20" width="14.28515625" style="111" customWidth="1"/>
    <col min="21" max="21" width="15.5703125" style="112" customWidth="1"/>
    <col min="22" max="22" width="15.85546875" style="111" customWidth="1"/>
    <col min="23" max="23" width="17.7109375" style="112" customWidth="1"/>
    <col min="24" max="24" width="16.7109375" style="112" customWidth="1"/>
    <col min="25" max="25" width="17.42578125" style="111" customWidth="1"/>
    <col min="26" max="26" width="11.42578125" style="111"/>
    <col min="27" max="16384" width="11.42578125" style="110"/>
  </cols>
  <sheetData>
    <row r="2" spans="1:25">
      <c r="A2" s="168" t="s">
        <v>322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  <c r="O2" s="168"/>
    </row>
    <row r="3" spans="1:25">
      <c r="A3" s="169" t="s">
        <v>325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Q3" s="111"/>
    </row>
    <row r="4" spans="1:25">
      <c r="A4" s="135"/>
      <c r="B4" s="135"/>
      <c r="C4" s="135"/>
      <c r="D4" s="135"/>
      <c r="E4" s="135"/>
      <c r="F4" s="135"/>
      <c r="G4" s="135"/>
      <c r="H4" s="135"/>
      <c r="I4" s="135"/>
      <c r="J4" s="135"/>
      <c r="K4" s="135"/>
      <c r="L4" s="135"/>
      <c r="M4" s="135"/>
      <c r="N4" s="146"/>
      <c r="O4" s="135"/>
      <c r="Q4" s="111"/>
    </row>
    <row r="5" spans="1:25">
      <c r="A5" s="113"/>
      <c r="B5" s="135" t="s">
        <v>118</v>
      </c>
      <c r="C5" s="135" t="s">
        <v>119</v>
      </c>
      <c r="D5" s="135" t="s">
        <v>120</v>
      </c>
      <c r="E5" s="135" t="s">
        <v>121</v>
      </c>
      <c r="F5" s="135" t="s">
        <v>122</v>
      </c>
      <c r="G5" s="135" t="s">
        <v>123</v>
      </c>
      <c r="H5" s="135" t="s">
        <v>124</v>
      </c>
      <c r="I5" s="135" t="s">
        <v>125</v>
      </c>
      <c r="J5" s="135" t="s">
        <v>126</v>
      </c>
      <c r="K5" s="135" t="s">
        <v>127</v>
      </c>
      <c r="L5" s="135" t="s">
        <v>128</v>
      </c>
      <c r="M5" s="135" t="s">
        <v>129</v>
      </c>
      <c r="N5" s="146"/>
      <c r="O5" s="135" t="s">
        <v>18</v>
      </c>
      <c r="Q5" s="111"/>
      <c r="R5" s="170" t="s">
        <v>253</v>
      </c>
      <c r="S5" s="170"/>
      <c r="T5" s="170" t="s">
        <v>258</v>
      </c>
      <c r="U5" s="170"/>
      <c r="V5" s="170" t="s">
        <v>256</v>
      </c>
      <c r="W5" s="170"/>
      <c r="X5" s="115" t="s">
        <v>264</v>
      </c>
      <c r="Y5" s="116" t="s">
        <v>250</v>
      </c>
    </row>
    <row r="6" spans="1:25">
      <c r="A6" s="113"/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Q6" s="111"/>
    </row>
    <row r="7" spans="1:25">
      <c r="A7" s="117" t="s">
        <v>159</v>
      </c>
      <c r="B7" s="117">
        <f>SUM(B8:B10)</f>
        <v>18316821.2377</v>
      </c>
      <c r="C7" s="117">
        <f t="shared" ref="C7:M7" si="0">SUM(C8:C10)</f>
        <v>19761457.491800003</v>
      </c>
      <c r="D7" s="117">
        <f t="shared" si="0"/>
        <v>34064093.55126667</v>
      </c>
      <c r="E7" s="117">
        <f t="shared" si="0"/>
        <v>20873436.7883</v>
      </c>
      <c r="F7" s="117">
        <f t="shared" si="0"/>
        <v>22155101.107000005</v>
      </c>
      <c r="G7" s="117">
        <f t="shared" si="0"/>
        <v>21399842.915600002</v>
      </c>
      <c r="H7" s="117">
        <f t="shared" si="0"/>
        <v>23209023.018366668</v>
      </c>
      <c r="I7" s="117">
        <f t="shared" si="0"/>
        <v>21295712.531800002</v>
      </c>
      <c r="J7" s="117">
        <f t="shared" si="0"/>
        <v>23799796.818933338</v>
      </c>
      <c r="K7" s="117">
        <f t="shared" si="0"/>
        <v>23571048.317900002</v>
      </c>
      <c r="L7" s="117">
        <f t="shared" si="0"/>
        <v>26228299.861253329</v>
      </c>
      <c r="M7" s="117">
        <f t="shared" si="0"/>
        <v>36825243.034886673</v>
      </c>
      <c r="N7" s="117"/>
      <c r="O7" s="125">
        <f>SUM(O8:O10)</f>
        <v>291499876.67480665</v>
      </c>
      <c r="P7" s="111">
        <v>296186377</v>
      </c>
      <c r="Q7" s="111"/>
      <c r="R7" s="118">
        <f>SUM(B7:D7)</f>
        <v>72142372.280766666</v>
      </c>
      <c r="S7" s="118">
        <f>SUM(R7)</f>
        <v>72142372.280766666</v>
      </c>
      <c r="T7" s="118">
        <f>SUM(E7:G7)</f>
        <v>64428380.810900003</v>
      </c>
      <c r="U7" s="119">
        <f>SUM(S7:T7)</f>
        <v>136570753.09166667</v>
      </c>
      <c r="V7" s="118">
        <f>SUM(H7:J7)</f>
        <v>68304532.369100004</v>
      </c>
      <c r="W7" s="119">
        <f>SUM(U7:V7)</f>
        <v>204875285.46076667</v>
      </c>
      <c r="X7" s="119">
        <f>+K7+L7+M7</f>
        <v>86624591.214040011</v>
      </c>
      <c r="Y7" s="120">
        <f>+W7+X7</f>
        <v>291499876.67480671</v>
      </c>
    </row>
    <row r="8" spans="1:25">
      <c r="A8" s="113" t="s">
        <v>160</v>
      </c>
      <c r="B8" s="113">
        <v>14701232.178499999</v>
      </c>
      <c r="C8" s="113">
        <v>14865929.6523</v>
      </c>
      <c r="D8" s="113">
        <v>26629627.776500005</v>
      </c>
      <c r="E8" s="113">
        <v>15542394.131200003</v>
      </c>
      <c r="F8" s="113">
        <v>16403536.672800004</v>
      </c>
      <c r="G8" s="113">
        <v>15641090.863300001</v>
      </c>
      <c r="H8" s="113">
        <v>16035875.206400001</v>
      </c>
      <c r="I8" s="113">
        <v>16320809.843500001</v>
      </c>
      <c r="J8" s="113">
        <v>16170897.339900002</v>
      </c>
      <c r="K8" s="113">
        <v>17137106.061500002</v>
      </c>
      <c r="L8" s="113">
        <v>19316295.271899994</v>
      </c>
      <c r="M8" s="113">
        <v>28149545.601033334</v>
      </c>
      <c r="N8" s="113"/>
      <c r="O8" s="113">
        <f>SUM(B8:M8)</f>
        <v>216914340.59883332</v>
      </c>
      <c r="Q8" s="111"/>
      <c r="R8" s="121">
        <f>B8+C8+D8</f>
        <v>56196789.607299998</v>
      </c>
      <c r="S8" s="121">
        <f t="shared" ref="S8:S71" si="1">SUM(R8)</f>
        <v>56196789.607299998</v>
      </c>
      <c r="T8" s="121">
        <f>SUM(E8+F8+G8)</f>
        <v>47587021.667300008</v>
      </c>
      <c r="U8" s="112">
        <f t="shared" ref="U8:U70" si="2">SUM(S8:T8)</f>
        <v>103783811.2746</v>
      </c>
      <c r="V8" s="118">
        <f>SUM(H8+I8+J8)</f>
        <v>48527582.389800005</v>
      </c>
      <c r="W8" s="112">
        <f>SUM(U8:V8)</f>
        <v>152311393.66440001</v>
      </c>
      <c r="X8" s="112">
        <f>+K8+L8+M8</f>
        <v>64602946.934433326</v>
      </c>
      <c r="Y8" s="111">
        <f>+W8+X8</f>
        <v>216914340.59883332</v>
      </c>
    </row>
    <row r="9" spans="1:25">
      <c r="A9" s="113" t="s">
        <v>161</v>
      </c>
      <c r="B9" s="113">
        <v>171593.89030000003</v>
      </c>
      <c r="C9" s="113">
        <v>1341124.1793000002</v>
      </c>
      <c r="D9" s="113">
        <v>3043934.4104666663</v>
      </c>
      <c r="E9" s="113">
        <v>1569899.6113999998</v>
      </c>
      <c r="F9" s="113">
        <v>1714026.8213</v>
      </c>
      <c r="G9" s="113">
        <v>2119412.872</v>
      </c>
      <c r="H9" s="113">
        <v>2291981.0049666665</v>
      </c>
      <c r="I9" s="113">
        <v>1115727.7858</v>
      </c>
      <c r="J9" s="113">
        <v>2533439.3180333334</v>
      </c>
      <c r="K9" s="113">
        <v>2448487.3659999999</v>
      </c>
      <c r="L9" s="113">
        <v>3106680.0318366662</v>
      </c>
      <c r="M9" s="113">
        <v>3435072.7602533372</v>
      </c>
      <c r="N9" s="113"/>
      <c r="O9" s="113">
        <f>SUM(B9:M9)</f>
        <v>24891380.051656671</v>
      </c>
      <c r="Q9" s="111"/>
      <c r="R9" s="121">
        <f t="shared" ref="R9:R72" si="3">B9+C9+D9</f>
        <v>4556652.4800666664</v>
      </c>
      <c r="S9" s="121">
        <f t="shared" si="1"/>
        <v>4556652.4800666664</v>
      </c>
      <c r="T9" s="121">
        <f t="shared" ref="T9:T72" si="4">SUM(E9+F9+G9)</f>
        <v>5403339.3047000002</v>
      </c>
      <c r="U9" s="112">
        <f t="shared" si="2"/>
        <v>9959991.7847666666</v>
      </c>
      <c r="V9" s="118">
        <f>SUM(H9+I9+J9)</f>
        <v>5941148.1087999996</v>
      </c>
      <c r="W9" s="112">
        <f>SUM(U9:V9)</f>
        <v>15901139.893566666</v>
      </c>
      <c r="X9" s="112">
        <f t="shared" ref="X9:X53" si="5">+K9+L9+M9</f>
        <v>8990240.1580900028</v>
      </c>
      <c r="Y9" s="111">
        <f t="shared" ref="Y9:Y53" si="6">+W9+X9</f>
        <v>24891380.051656671</v>
      </c>
    </row>
    <row r="10" spans="1:25">
      <c r="A10" s="113" t="s">
        <v>162</v>
      </c>
      <c r="B10" s="113">
        <v>3443995.1689000004</v>
      </c>
      <c r="C10" s="113">
        <v>3554403.6602000003</v>
      </c>
      <c r="D10" s="113">
        <v>4390531.3642999995</v>
      </c>
      <c r="E10" s="113">
        <v>3761143.0456999997</v>
      </c>
      <c r="F10" s="113">
        <v>4037537.6128999996</v>
      </c>
      <c r="G10" s="113">
        <v>3639339.1803000006</v>
      </c>
      <c r="H10" s="113">
        <v>4881166.807</v>
      </c>
      <c r="I10" s="113">
        <v>3859174.9025000003</v>
      </c>
      <c r="J10" s="113">
        <v>5095460.1610000003</v>
      </c>
      <c r="K10" s="113">
        <v>3985454.8904000004</v>
      </c>
      <c r="L10" s="113">
        <v>3805324.5575166666</v>
      </c>
      <c r="M10" s="113">
        <v>5240624.6735999994</v>
      </c>
      <c r="N10" s="113"/>
      <c r="O10" s="113">
        <f>SUM(B10:M10)</f>
        <v>49694156.024316669</v>
      </c>
      <c r="Q10" s="111"/>
      <c r="R10" s="121">
        <f t="shared" si="3"/>
        <v>11388930.193399999</v>
      </c>
      <c r="S10" s="121">
        <f t="shared" si="1"/>
        <v>11388930.193399999</v>
      </c>
      <c r="T10" s="121">
        <f t="shared" si="4"/>
        <v>11438019.8389</v>
      </c>
      <c r="U10" s="112">
        <f t="shared" si="2"/>
        <v>22826950.032299999</v>
      </c>
      <c r="V10" s="118">
        <f>SUM(H10+I10+J10)</f>
        <v>13835801.8705</v>
      </c>
      <c r="W10" s="112">
        <f>SUM(U10:V10)</f>
        <v>36662751.902800001</v>
      </c>
      <c r="X10" s="112">
        <f t="shared" si="5"/>
        <v>13031404.121516667</v>
      </c>
      <c r="Y10" s="111">
        <f t="shared" si="6"/>
        <v>49694156.024316669</v>
      </c>
    </row>
    <row r="11" spans="1:25">
      <c r="A11" s="113"/>
      <c r="B11" s="113"/>
      <c r="C11" s="113"/>
      <c r="D11" s="113"/>
      <c r="E11" s="113"/>
      <c r="F11" s="113"/>
      <c r="G11" s="113"/>
      <c r="H11" s="113"/>
      <c r="I11" s="113"/>
      <c r="J11" s="113"/>
      <c r="K11" s="113"/>
      <c r="L11" s="113"/>
      <c r="M11" s="113"/>
      <c r="N11" s="113"/>
      <c r="O11" s="113" t="s">
        <v>1</v>
      </c>
      <c r="Q11" s="111"/>
      <c r="R11" s="121"/>
      <c r="S11" s="118"/>
      <c r="T11" s="121"/>
      <c r="U11" s="119"/>
      <c r="V11" s="118"/>
    </row>
    <row r="12" spans="1:25">
      <c r="A12" s="117" t="s">
        <v>163</v>
      </c>
      <c r="B12" s="117">
        <f t="shared" ref="B12:G12" si="7">SUM(B13:B18)</f>
        <v>10214145.019500002</v>
      </c>
      <c r="C12" s="117">
        <f t="shared" si="7"/>
        <v>3457206.33</v>
      </c>
      <c r="D12" s="117">
        <f t="shared" si="7"/>
        <v>3370952.5232000002</v>
      </c>
      <c r="E12" s="117">
        <f t="shared" si="7"/>
        <v>3779406.4598000003</v>
      </c>
      <c r="F12" s="117">
        <f t="shared" si="7"/>
        <v>4123666.2232000004</v>
      </c>
      <c r="G12" s="117">
        <f t="shared" si="7"/>
        <v>6579509.3033000007</v>
      </c>
      <c r="H12" s="117">
        <f t="shared" ref="H12:O12" si="8">SUM(H13:H18)</f>
        <v>3304052.7872000001</v>
      </c>
      <c r="I12" s="117">
        <f t="shared" si="8"/>
        <v>5735029.1747000003</v>
      </c>
      <c r="J12" s="117">
        <f t="shared" si="8"/>
        <v>5054141.6389000006</v>
      </c>
      <c r="K12" s="117">
        <f t="shared" si="8"/>
        <v>6818357.847000001</v>
      </c>
      <c r="L12" s="117">
        <f t="shared" si="8"/>
        <v>3719443.8218666669</v>
      </c>
      <c r="M12" s="117">
        <f t="shared" si="8"/>
        <v>4026976.4289333336</v>
      </c>
      <c r="N12" s="117"/>
      <c r="O12" s="125">
        <f t="shared" si="8"/>
        <v>60182887.557599999</v>
      </c>
      <c r="P12" s="111">
        <v>63581888</v>
      </c>
      <c r="Q12" s="111"/>
      <c r="R12" s="121">
        <f t="shared" si="3"/>
        <v>17042303.872700002</v>
      </c>
      <c r="S12" s="118">
        <f>SUM(R12)</f>
        <v>17042303.872700002</v>
      </c>
      <c r="T12" s="121">
        <f t="shared" si="4"/>
        <v>14482581.986300001</v>
      </c>
      <c r="U12" s="119">
        <f t="shared" si="2"/>
        <v>31524885.859000005</v>
      </c>
      <c r="V12" s="118">
        <f>SUM(H12+I12+J12)</f>
        <v>14093223.6008</v>
      </c>
      <c r="W12" s="119">
        <f>SUM(U12:V12)</f>
        <v>45618109.459800005</v>
      </c>
      <c r="X12" s="119">
        <f>+K12+L12+M12</f>
        <v>14564778.097800002</v>
      </c>
      <c r="Y12" s="120">
        <f>+W12+X12</f>
        <v>60182887.557600006</v>
      </c>
    </row>
    <row r="13" spans="1:25">
      <c r="A13" s="113" t="s">
        <v>164</v>
      </c>
      <c r="B13" s="113">
        <v>7084217.0695000011</v>
      </c>
      <c r="C13" s="113">
        <v>0</v>
      </c>
      <c r="D13" s="113">
        <v>0</v>
      </c>
      <c r="E13" s="113">
        <v>0</v>
      </c>
      <c r="F13" s="113">
        <v>0</v>
      </c>
      <c r="G13" s="113">
        <v>1624005.8513</v>
      </c>
      <c r="H13" s="113">
        <v>0</v>
      </c>
      <c r="I13" s="113">
        <v>0</v>
      </c>
      <c r="J13" s="113">
        <v>0</v>
      </c>
      <c r="K13" s="113">
        <v>1624005.8513</v>
      </c>
      <c r="L13" s="113">
        <v>0</v>
      </c>
      <c r="M13" s="113">
        <v>0</v>
      </c>
      <c r="N13" s="113"/>
      <c r="O13" s="113">
        <f t="shared" ref="O13:O18" si="9">SUM(B13:M13)</f>
        <v>10332228.7721</v>
      </c>
      <c r="Q13" s="111"/>
      <c r="R13" s="121">
        <f t="shared" si="3"/>
        <v>7084217.0695000011</v>
      </c>
      <c r="S13" s="121">
        <f t="shared" si="1"/>
        <v>7084217.0695000011</v>
      </c>
      <c r="T13" s="121">
        <f t="shared" si="4"/>
        <v>1624005.8513</v>
      </c>
      <c r="U13" s="112">
        <f t="shared" si="2"/>
        <v>8708222.9208000004</v>
      </c>
      <c r="V13" s="118">
        <f t="shared" ref="V13:V71" si="10">+H13+I13+J13</f>
        <v>0</v>
      </c>
      <c r="W13" s="112">
        <f t="shared" ref="W13:W18" si="11">SUM(U13:V13)</f>
        <v>8708222.9208000004</v>
      </c>
      <c r="X13" s="112">
        <f t="shared" si="5"/>
        <v>1624005.8513</v>
      </c>
      <c r="Y13" s="111">
        <f t="shared" si="6"/>
        <v>10332228.7721</v>
      </c>
    </row>
    <row r="14" spans="1:25">
      <c r="A14" s="113" t="s">
        <v>165</v>
      </c>
      <c r="B14" s="113">
        <v>3129927.95</v>
      </c>
      <c r="C14" s="113">
        <v>3129927.95</v>
      </c>
      <c r="D14" s="113">
        <v>3129927.95</v>
      </c>
      <c r="E14" s="113">
        <v>3129927.95</v>
      </c>
      <c r="F14" s="113">
        <v>3129927.95</v>
      </c>
      <c r="G14" s="113">
        <v>3129927.95</v>
      </c>
      <c r="H14" s="113">
        <v>3129927.95</v>
      </c>
      <c r="I14" s="113">
        <v>3129927.95</v>
      </c>
      <c r="J14" s="113">
        <v>3129927.95</v>
      </c>
      <c r="K14" s="113">
        <v>3129927.95</v>
      </c>
      <c r="L14" s="113">
        <v>3129927.95</v>
      </c>
      <c r="M14" s="113">
        <v>3129927.95</v>
      </c>
      <c r="N14" s="113"/>
      <c r="O14" s="113">
        <f t="shared" si="9"/>
        <v>37559135.399999999</v>
      </c>
      <c r="Q14" s="111"/>
      <c r="R14" s="121">
        <f t="shared" si="3"/>
        <v>9389783.8500000015</v>
      </c>
      <c r="S14" s="121">
        <f t="shared" si="1"/>
        <v>9389783.8500000015</v>
      </c>
      <c r="T14" s="121">
        <f t="shared" si="4"/>
        <v>9389783.8500000015</v>
      </c>
      <c r="U14" s="112">
        <f t="shared" si="2"/>
        <v>18779567.700000003</v>
      </c>
      <c r="V14" s="118">
        <f t="shared" si="10"/>
        <v>9389783.8500000015</v>
      </c>
      <c r="W14" s="112">
        <f t="shared" si="11"/>
        <v>28169351.550000004</v>
      </c>
      <c r="X14" s="112">
        <f t="shared" si="5"/>
        <v>9389783.8500000015</v>
      </c>
      <c r="Y14" s="111">
        <f t="shared" si="6"/>
        <v>37559135.400000006</v>
      </c>
    </row>
    <row r="15" spans="1:25">
      <c r="A15" s="113" t="s">
        <v>166</v>
      </c>
      <c r="B15" s="113">
        <v>0</v>
      </c>
      <c r="C15" s="113">
        <v>201896.48</v>
      </c>
      <c r="D15" s="113">
        <v>0</v>
      </c>
      <c r="E15" s="113">
        <v>616418.22900000005</v>
      </c>
      <c r="F15" s="113">
        <v>949512.7718000001</v>
      </c>
      <c r="G15" s="113">
        <v>1389510.4584000001</v>
      </c>
      <c r="H15" s="113">
        <v>0</v>
      </c>
      <c r="I15" s="113">
        <v>694181.9621</v>
      </c>
      <c r="J15" s="113">
        <v>272086.0772</v>
      </c>
      <c r="K15" s="113">
        <v>15054.48</v>
      </c>
      <c r="L15" s="113">
        <v>442889.65536666667</v>
      </c>
      <c r="M15" s="113">
        <v>699492.55626666662</v>
      </c>
      <c r="N15" s="113"/>
      <c r="O15" s="113">
        <f t="shared" si="9"/>
        <v>5281042.6701333337</v>
      </c>
      <c r="Q15" s="111"/>
      <c r="R15" s="121">
        <f t="shared" si="3"/>
        <v>201896.48</v>
      </c>
      <c r="S15" s="121">
        <f t="shared" si="1"/>
        <v>201896.48</v>
      </c>
      <c r="T15" s="121">
        <f t="shared" si="4"/>
        <v>2955441.4592000004</v>
      </c>
      <c r="U15" s="112">
        <f t="shared" si="2"/>
        <v>3157337.9392000004</v>
      </c>
      <c r="V15" s="118">
        <f>+H15+I15+J15</f>
        <v>966268.03930000006</v>
      </c>
      <c r="W15" s="112">
        <f t="shared" si="11"/>
        <v>4123605.9785000002</v>
      </c>
      <c r="X15" s="112">
        <f t="shared" si="5"/>
        <v>1157436.6916333332</v>
      </c>
      <c r="Y15" s="111">
        <f t="shared" si="6"/>
        <v>5281042.6701333337</v>
      </c>
    </row>
    <row r="16" spans="1:25">
      <c r="A16" s="113" t="s">
        <v>167</v>
      </c>
      <c r="B16" s="113">
        <v>0</v>
      </c>
      <c r="C16" s="113">
        <v>125381.90000000001</v>
      </c>
      <c r="D16" s="113">
        <v>235050.57319999998</v>
      </c>
      <c r="E16" s="113">
        <v>33060.2808</v>
      </c>
      <c r="F16" s="113">
        <v>44225.501400000001</v>
      </c>
      <c r="G16" s="113">
        <v>373737.10680000001</v>
      </c>
      <c r="H16" s="113">
        <v>96688.747100000008</v>
      </c>
      <c r="I16" s="113">
        <v>1824760.9780000001</v>
      </c>
      <c r="J16" s="113">
        <v>1652127.6117</v>
      </c>
      <c r="K16" s="113">
        <v>2048914.9237000002</v>
      </c>
      <c r="L16" s="113">
        <v>135242.56036666667</v>
      </c>
      <c r="M16" s="113">
        <v>185176.59986666669</v>
      </c>
      <c r="N16" s="113"/>
      <c r="O16" s="113">
        <f t="shared" si="9"/>
        <v>6754366.7829333339</v>
      </c>
      <c r="Q16" s="111"/>
      <c r="R16" s="121">
        <f t="shared" si="3"/>
        <v>360432.47320000001</v>
      </c>
      <c r="S16" s="121">
        <f t="shared" si="1"/>
        <v>360432.47320000001</v>
      </c>
      <c r="T16" s="121">
        <f t="shared" si="4"/>
        <v>451022.88900000002</v>
      </c>
      <c r="U16" s="112">
        <f t="shared" si="2"/>
        <v>811455.36220000009</v>
      </c>
      <c r="V16" s="118">
        <f t="shared" si="10"/>
        <v>3573577.3368000002</v>
      </c>
      <c r="W16" s="112">
        <f t="shared" si="11"/>
        <v>4385032.699</v>
      </c>
      <c r="X16" s="112">
        <f t="shared" si="5"/>
        <v>2369334.0839333339</v>
      </c>
      <c r="Y16" s="111">
        <f t="shared" si="6"/>
        <v>6754366.7829333339</v>
      </c>
    </row>
    <row r="17" spans="1:25">
      <c r="A17" s="113" t="s">
        <v>168</v>
      </c>
      <c r="B17" s="113">
        <v>0</v>
      </c>
      <c r="C17" s="113">
        <v>0</v>
      </c>
      <c r="D17" s="113">
        <v>5974</v>
      </c>
      <c r="E17" s="113">
        <v>0</v>
      </c>
      <c r="F17" s="113">
        <v>0</v>
      </c>
      <c r="G17" s="113">
        <v>62327.936799999996</v>
      </c>
      <c r="H17" s="113">
        <v>77436.090100000001</v>
      </c>
      <c r="I17" s="113">
        <v>86158.284599999999</v>
      </c>
      <c r="J17" s="113">
        <v>0</v>
      </c>
      <c r="K17" s="113">
        <v>454.642</v>
      </c>
      <c r="L17" s="113">
        <v>11383.656133333332</v>
      </c>
      <c r="M17" s="113">
        <v>12379.3228</v>
      </c>
      <c r="N17" s="113"/>
      <c r="O17" s="113">
        <f t="shared" si="9"/>
        <v>256113.93243333334</v>
      </c>
      <c r="Q17" s="111"/>
      <c r="R17" s="121">
        <f t="shared" si="3"/>
        <v>5974</v>
      </c>
      <c r="S17" s="121">
        <f t="shared" si="1"/>
        <v>5974</v>
      </c>
      <c r="T17" s="121">
        <f t="shared" si="4"/>
        <v>62327.936799999996</v>
      </c>
      <c r="U17" s="112">
        <f t="shared" si="2"/>
        <v>68301.936799999996</v>
      </c>
      <c r="V17" s="118">
        <f t="shared" si="10"/>
        <v>163594.37469999999</v>
      </c>
      <c r="W17" s="112">
        <f t="shared" si="11"/>
        <v>231896.31149999998</v>
      </c>
      <c r="X17" s="112">
        <f t="shared" si="5"/>
        <v>24217.620933333332</v>
      </c>
      <c r="Y17" s="111">
        <f t="shared" si="6"/>
        <v>256113.93243333331</v>
      </c>
    </row>
    <row r="18" spans="1:25">
      <c r="A18" s="113" t="s">
        <v>116</v>
      </c>
      <c r="B18" s="113">
        <v>0</v>
      </c>
      <c r="C18" s="113">
        <v>0</v>
      </c>
      <c r="D18" s="113">
        <v>0</v>
      </c>
      <c r="E18" s="113">
        <v>0</v>
      </c>
      <c r="F18" s="113">
        <v>0</v>
      </c>
      <c r="G18" s="113">
        <v>0</v>
      </c>
      <c r="H18" s="113">
        <v>0</v>
      </c>
      <c r="I18" s="113">
        <v>0</v>
      </c>
      <c r="J18" s="113">
        <v>0</v>
      </c>
      <c r="K18" s="113">
        <v>0</v>
      </c>
      <c r="L18" s="113">
        <v>0</v>
      </c>
      <c r="M18" s="113">
        <v>0</v>
      </c>
      <c r="N18" s="113"/>
      <c r="O18" s="113">
        <f t="shared" si="9"/>
        <v>0</v>
      </c>
      <c r="Q18" s="111"/>
      <c r="R18" s="121">
        <f t="shared" si="3"/>
        <v>0</v>
      </c>
      <c r="S18" s="121">
        <f t="shared" si="1"/>
        <v>0</v>
      </c>
      <c r="T18" s="121">
        <f t="shared" si="4"/>
        <v>0</v>
      </c>
      <c r="U18" s="112">
        <f t="shared" si="2"/>
        <v>0</v>
      </c>
      <c r="V18" s="118">
        <f t="shared" si="10"/>
        <v>0</v>
      </c>
      <c r="W18" s="112">
        <f t="shared" si="11"/>
        <v>0</v>
      </c>
      <c r="X18" s="112">
        <f t="shared" si="5"/>
        <v>0</v>
      </c>
      <c r="Y18" s="111">
        <f t="shared" si="6"/>
        <v>0</v>
      </c>
    </row>
    <row r="19" spans="1:25">
      <c r="A19" s="113"/>
      <c r="B19" s="113"/>
      <c r="C19" s="113"/>
      <c r="D19" s="113"/>
      <c r="E19" s="113"/>
      <c r="F19" s="113"/>
      <c r="G19" s="113"/>
      <c r="H19" s="113"/>
      <c r="I19" s="113"/>
      <c r="J19" s="113"/>
      <c r="K19" s="113"/>
      <c r="L19" s="113"/>
      <c r="M19" s="113"/>
      <c r="N19" s="113"/>
      <c r="O19" s="113" t="s">
        <v>1</v>
      </c>
      <c r="Q19" s="111"/>
      <c r="R19" s="121"/>
      <c r="S19" s="121"/>
      <c r="T19" s="121"/>
      <c r="U19" s="119"/>
      <c r="V19" s="118"/>
    </row>
    <row r="20" spans="1:25">
      <c r="A20" s="117" t="s">
        <v>169</v>
      </c>
      <c r="B20" s="117">
        <f>SUM(B21:B26)</f>
        <v>421700.95200000005</v>
      </c>
      <c r="C20" s="117">
        <f>SUM(C21:C26)</f>
        <v>394625.95999999996</v>
      </c>
      <c r="D20" s="117">
        <f>SUM(D21:D26)</f>
        <v>533469.79519999993</v>
      </c>
      <c r="E20" s="117">
        <f t="shared" ref="E20:M20" si="12">SUM(E21:E26)</f>
        <v>1045463.7402</v>
      </c>
      <c r="F20" s="117">
        <f t="shared" si="12"/>
        <v>1327384.4119000002</v>
      </c>
      <c r="G20" s="117">
        <f>SUM(G21:G26)</f>
        <v>2067176.6692000001</v>
      </c>
      <c r="H20" s="117">
        <f t="shared" si="12"/>
        <v>1650190.7790999999</v>
      </c>
      <c r="I20" s="117">
        <f t="shared" si="12"/>
        <v>1710681.4327999996</v>
      </c>
      <c r="J20" s="117">
        <f t="shared" si="12"/>
        <v>3471833.1849000002</v>
      </c>
      <c r="K20" s="117">
        <f t="shared" si="12"/>
        <v>2546365.4540999997</v>
      </c>
      <c r="L20" s="117">
        <f t="shared" si="12"/>
        <v>975060.81455000013</v>
      </c>
      <c r="M20" s="117">
        <f t="shared" si="12"/>
        <v>1578566.1670166668</v>
      </c>
      <c r="N20" s="117"/>
      <c r="O20" s="125">
        <f>SUM(O21:O26)</f>
        <v>17722519.360966668</v>
      </c>
      <c r="P20" s="111">
        <v>24697386</v>
      </c>
      <c r="Q20" s="111"/>
      <c r="R20" s="121">
        <f t="shared" si="3"/>
        <v>1349796.7072000001</v>
      </c>
      <c r="S20" s="118">
        <f t="shared" si="1"/>
        <v>1349796.7072000001</v>
      </c>
      <c r="T20" s="121">
        <f t="shared" si="4"/>
        <v>4440024.8213</v>
      </c>
      <c r="U20" s="119">
        <f t="shared" si="2"/>
        <v>5789821.5285</v>
      </c>
      <c r="V20" s="118">
        <f t="shared" si="10"/>
        <v>6832705.3968000002</v>
      </c>
      <c r="W20" s="119">
        <f t="shared" ref="W20:W26" si="13">SUM(U20:V20)</f>
        <v>12622526.9253</v>
      </c>
      <c r="X20" s="119">
        <f>+K20+L20+M20</f>
        <v>5099992.4356666673</v>
      </c>
      <c r="Y20" s="120">
        <f>+W20+X20</f>
        <v>17722519.360966668</v>
      </c>
    </row>
    <row r="21" spans="1:25">
      <c r="A21" s="113" t="s">
        <v>170</v>
      </c>
      <c r="B21" s="113">
        <v>3605</v>
      </c>
      <c r="C21" s="113">
        <v>0</v>
      </c>
      <c r="D21" s="113">
        <v>0</v>
      </c>
      <c r="E21" s="113">
        <v>42230</v>
      </c>
      <c r="F21" s="113">
        <v>33850.332000000002</v>
      </c>
      <c r="G21" s="113">
        <v>522004</v>
      </c>
      <c r="H21" s="113">
        <v>112093.87000000001</v>
      </c>
      <c r="I21" s="113">
        <v>128249.42</v>
      </c>
      <c r="J21" s="113">
        <v>3605</v>
      </c>
      <c r="K21" s="113">
        <v>19570</v>
      </c>
      <c r="L21" s="113">
        <v>100281.55533333332</v>
      </c>
      <c r="M21" s="113">
        <v>200391.44399999999</v>
      </c>
      <c r="N21" s="113"/>
      <c r="O21" s="113">
        <f t="shared" ref="O21:O26" si="14">SUM(B21:M21)</f>
        <v>1165880.6213333332</v>
      </c>
      <c r="Q21" s="111"/>
      <c r="R21" s="121">
        <f t="shared" si="3"/>
        <v>3605</v>
      </c>
      <c r="S21" s="121">
        <f t="shared" si="1"/>
        <v>3605</v>
      </c>
      <c r="T21" s="121">
        <f t="shared" si="4"/>
        <v>598084.33199999994</v>
      </c>
      <c r="U21" s="112">
        <f t="shared" si="2"/>
        <v>601689.33199999994</v>
      </c>
      <c r="V21" s="118">
        <f t="shared" si="10"/>
        <v>243948.29</v>
      </c>
      <c r="W21" s="112">
        <f t="shared" si="13"/>
        <v>845637.62199999997</v>
      </c>
      <c r="X21" s="112">
        <f t="shared" si="5"/>
        <v>320242.99933333334</v>
      </c>
      <c r="Y21" s="111">
        <f t="shared" si="6"/>
        <v>1165880.6213333332</v>
      </c>
    </row>
    <row r="22" spans="1:25">
      <c r="A22" s="113" t="s">
        <v>171</v>
      </c>
      <c r="B22" s="113">
        <v>324792.4338</v>
      </c>
      <c r="C22" s="113">
        <v>350614.30719999998</v>
      </c>
      <c r="D22" s="113">
        <v>343091.56829999998</v>
      </c>
      <c r="E22" s="113">
        <v>708298.44169999997</v>
      </c>
      <c r="F22" s="113">
        <v>922341.75289999996</v>
      </c>
      <c r="G22" s="113">
        <v>1281799.6710000001</v>
      </c>
      <c r="H22" s="113">
        <v>632559.54440000001</v>
      </c>
      <c r="I22" s="113">
        <v>1405358.6254999998</v>
      </c>
      <c r="J22" s="113">
        <v>2769566.6189000001</v>
      </c>
      <c r="K22" s="113">
        <v>1455091.0322</v>
      </c>
      <c r="L22" s="113">
        <v>652534.9300833334</v>
      </c>
      <c r="M22" s="113">
        <v>1043842.6129000001</v>
      </c>
      <c r="N22" s="113"/>
      <c r="O22" s="113">
        <f t="shared" si="14"/>
        <v>11889891.538883332</v>
      </c>
      <c r="Q22" s="111"/>
      <c r="R22" s="121">
        <f t="shared" si="3"/>
        <v>1018498.3092999998</v>
      </c>
      <c r="S22" s="121">
        <f t="shared" si="1"/>
        <v>1018498.3092999998</v>
      </c>
      <c r="T22" s="121">
        <f t="shared" si="4"/>
        <v>2912439.8656000001</v>
      </c>
      <c r="U22" s="112">
        <f t="shared" si="2"/>
        <v>3930938.1749</v>
      </c>
      <c r="V22" s="118">
        <f t="shared" si="10"/>
        <v>4807484.7888000002</v>
      </c>
      <c r="W22" s="112">
        <f t="shared" si="13"/>
        <v>8738422.9637000002</v>
      </c>
      <c r="X22" s="112">
        <f t="shared" si="5"/>
        <v>3151468.5751833334</v>
      </c>
      <c r="Y22" s="111">
        <f t="shared" si="6"/>
        <v>11889891.538883334</v>
      </c>
    </row>
    <row r="23" spans="1:25">
      <c r="A23" s="113" t="s">
        <v>172</v>
      </c>
      <c r="B23" s="113">
        <v>92151.627999999997</v>
      </c>
      <c r="C23" s="113">
        <v>13730.93</v>
      </c>
      <c r="D23" s="113">
        <v>106075.2401</v>
      </c>
      <c r="E23" s="113">
        <v>201371.8186</v>
      </c>
      <c r="F23" s="113">
        <v>36475.0913</v>
      </c>
      <c r="G23" s="113">
        <v>95051.479699999996</v>
      </c>
      <c r="H23" s="113">
        <v>51499.000899999999</v>
      </c>
      <c r="I23" s="113">
        <v>100992.0665</v>
      </c>
      <c r="J23" s="113">
        <v>73684.696200000006</v>
      </c>
      <c r="K23" s="113">
        <v>67801.665800000002</v>
      </c>
      <c r="L23" s="113">
        <v>86526.356816666637</v>
      </c>
      <c r="M23" s="113">
        <v>86950.167483333338</v>
      </c>
      <c r="N23" s="113"/>
      <c r="O23" s="113">
        <f t="shared" si="14"/>
        <v>1012310.1414</v>
      </c>
      <c r="Q23" s="111"/>
      <c r="R23" s="121">
        <f t="shared" si="3"/>
        <v>211957.79809999999</v>
      </c>
      <c r="S23" s="121">
        <f t="shared" si="1"/>
        <v>211957.79809999999</v>
      </c>
      <c r="T23" s="121">
        <f t="shared" si="4"/>
        <v>332898.38959999999</v>
      </c>
      <c r="U23" s="112">
        <f t="shared" si="2"/>
        <v>544856.18770000001</v>
      </c>
      <c r="V23" s="118">
        <f t="shared" si="10"/>
        <v>226175.76360000001</v>
      </c>
      <c r="W23" s="112">
        <f t="shared" si="13"/>
        <v>771031.95130000007</v>
      </c>
      <c r="X23" s="112">
        <f t="shared" si="5"/>
        <v>241278.19009999995</v>
      </c>
      <c r="Y23" s="111">
        <f t="shared" si="6"/>
        <v>1012310.1414000001</v>
      </c>
    </row>
    <row r="24" spans="1:25">
      <c r="A24" s="113" t="s">
        <v>173</v>
      </c>
      <c r="B24" s="113">
        <v>0</v>
      </c>
      <c r="C24" s="113">
        <v>7828.3296</v>
      </c>
      <c r="D24" s="113">
        <v>24720</v>
      </c>
      <c r="E24" s="113">
        <v>78584.468000000008</v>
      </c>
      <c r="F24" s="113">
        <v>76046.960000000006</v>
      </c>
      <c r="G24" s="113">
        <v>62006.123599999992</v>
      </c>
      <c r="H24" s="113">
        <v>827235.10639999993</v>
      </c>
      <c r="I24" s="113">
        <v>34542.182999999997</v>
      </c>
      <c r="J24" s="113">
        <v>476427.38579999999</v>
      </c>
      <c r="K24" s="113">
        <v>115596.90000000001</v>
      </c>
      <c r="L24" s="113">
        <v>41359.313533333334</v>
      </c>
      <c r="M24" s="113">
        <v>73417.926200000016</v>
      </c>
      <c r="N24" s="113"/>
      <c r="O24" s="113">
        <f t="shared" si="14"/>
        <v>1817764.6961333333</v>
      </c>
      <c r="Q24" s="111"/>
      <c r="R24" s="121">
        <f t="shared" si="3"/>
        <v>32548.329600000001</v>
      </c>
      <c r="S24" s="121">
        <f t="shared" si="1"/>
        <v>32548.329600000001</v>
      </c>
      <c r="T24" s="121">
        <f t="shared" si="4"/>
        <v>216637.55160000001</v>
      </c>
      <c r="U24" s="112">
        <f t="shared" si="2"/>
        <v>249185.8812</v>
      </c>
      <c r="V24" s="118">
        <f t="shared" si="10"/>
        <v>1338204.6751999999</v>
      </c>
      <c r="W24" s="112">
        <f t="shared" si="13"/>
        <v>1587390.5563999999</v>
      </c>
      <c r="X24" s="112">
        <f t="shared" si="5"/>
        <v>230374.13973333334</v>
      </c>
      <c r="Y24" s="111">
        <f t="shared" si="6"/>
        <v>1817764.6961333333</v>
      </c>
    </row>
    <row r="25" spans="1:25">
      <c r="A25" s="113" t="s">
        <v>174</v>
      </c>
      <c r="B25" s="113">
        <v>0</v>
      </c>
      <c r="C25" s="113">
        <v>0</v>
      </c>
      <c r="D25" s="113">
        <v>46350</v>
      </c>
      <c r="E25" s="113">
        <v>0</v>
      </c>
      <c r="F25" s="113">
        <v>10055.436799999999</v>
      </c>
      <c r="G25" s="113">
        <v>46159.656000000003</v>
      </c>
      <c r="H25" s="113">
        <v>6770.8080000000009</v>
      </c>
      <c r="I25" s="113">
        <v>0</v>
      </c>
      <c r="J25" s="113">
        <v>0</v>
      </c>
      <c r="K25" s="113">
        <v>28194.808000000001</v>
      </c>
      <c r="L25" s="113">
        <v>34260.848800000007</v>
      </c>
      <c r="M25" s="113">
        <v>68521.697600000014</v>
      </c>
      <c r="N25" s="113"/>
      <c r="O25" s="113">
        <f t="shared" si="14"/>
        <v>240313.25520000001</v>
      </c>
      <c r="Q25" s="111"/>
      <c r="R25" s="121">
        <f t="shared" si="3"/>
        <v>46350</v>
      </c>
      <c r="S25" s="121">
        <f t="shared" si="1"/>
        <v>46350</v>
      </c>
      <c r="T25" s="121">
        <f t="shared" si="4"/>
        <v>56215.092799999999</v>
      </c>
      <c r="U25" s="112">
        <f t="shared" si="2"/>
        <v>102565.0928</v>
      </c>
      <c r="V25" s="118">
        <f t="shared" si="10"/>
        <v>6770.8080000000009</v>
      </c>
      <c r="W25" s="112">
        <f t="shared" si="13"/>
        <v>109335.9008</v>
      </c>
      <c r="X25" s="112">
        <f t="shared" si="5"/>
        <v>130977.35440000003</v>
      </c>
      <c r="Y25" s="111">
        <f t="shared" si="6"/>
        <v>240313.25520000001</v>
      </c>
    </row>
    <row r="26" spans="1:25">
      <c r="A26" s="113" t="s">
        <v>116</v>
      </c>
      <c r="B26" s="113">
        <v>1151.8902</v>
      </c>
      <c r="C26" s="113">
        <v>22452.393199999999</v>
      </c>
      <c r="D26" s="113">
        <v>13232.986800000001</v>
      </c>
      <c r="E26" s="113">
        <v>14979.0119</v>
      </c>
      <c r="F26" s="113">
        <v>248614.8389</v>
      </c>
      <c r="G26" s="113">
        <v>60155.738899999997</v>
      </c>
      <c r="H26" s="113">
        <v>20032.449400000001</v>
      </c>
      <c r="I26" s="113">
        <v>41539.137799999997</v>
      </c>
      <c r="J26" s="113">
        <v>148549.484</v>
      </c>
      <c r="K26" s="113">
        <v>860111.04810000001</v>
      </c>
      <c r="L26" s="113">
        <v>60097.809983333333</v>
      </c>
      <c r="M26" s="113">
        <v>105442.31883333332</v>
      </c>
      <c r="N26" s="113"/>
      <c r="O26" s="113">
        <f t="shared" si="14"/>
        <v>1596359.1080166665</v>
      </c>
      <c r="Q26" s="111"/>
      <c r="R26" s="121">
        <f t="shared" si="3"/>
        <v>36837.270199999999</v>
      </c>
      <c r="S26" s="121">
        <f t="shared" si="1"/>
        <v>36837.270199999999</v>
      </c>
      <c r="T26" s="121">
        <f t="shared" si="4"/>
        <v>323749.58970000001</v>
      </c>
      <c r="U26" s="112">
        <f t="shared" si="2"/>
        <v>360586.85990000004</v>
      </c>
      <c r="V26" s="118">
        <f t="shared" si="10"/>
        <v>210121.07120000001</v>
      </c>
      <c r="W26" s="112">
        <f t="shared" si="13"/>
        <v>570707.93110000005</v>
      </c>
      <c r="X26" s="112">
        <f t="shared" si="5"/>
        <v>1025651.1769166667</v>
      </c>
      <c r="Y26" s="111">
        <f t="shared" si="6"/>
        <v>1596359.1080166667</v>
      </c>
    </row>
    <row r="27" spans="1:25">
      <c r="A27" s="113" t="s">
        <v>1</v>
      </c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O27" s="113" t="s">
        <v>1</v>
      </c>
      <c r="Q27" s="111"/>
      <c r="R27" s="121"/>
      <c r="S27" s="121"/>
      <c r="T27" s="121"/>
      <c r="U27" s="119"/>
      <c r="V27" s="118"/>
    </row>
    <row r="28" spans="1:25">
      <c r="A28" s="117" t="s">
        <v>175</v>
      </c>
      <c r="B28" s="117">
        <f>SUM(B29:B30)</f>
        <v>409051.20270000002</v>
      </c>
      <c r="C28" s="117">
        <f t="shared" ref="C28:O28" si="15">SUM(C29:C30)</f>
        <v>0</v>
      </c>
      <c r="D28" s="117">
        <f t="shared" si="15"/>
        <v>351303.05790000001</v>
      </c>
      <c r="E28" s="117">
        <f t="shared" si="15"/>
        <v>301608.36979999999</v>
      </c>
      <c r="F28" s="117">
        <f t="shared" si="15"/>
        <v>0</v>
      </c>
      <c r="G28" s="117">
        <f t="shared" si="15"/>
        <v>118064.162</v>
      </c>
      <c r="H28" s="117">
        <f t="shared" si="15"/>
        <v>639934.88</v>
      </c>
      <c r="I28" s="117">
        <f t="shared" si="15"/>
        <v>158609.70000000001</v>
      </c>
      <c r="J28" s="117">
        <f t="shared" si="15"/>
        <v>0</v>
      </c>
      <c r="K28" s="117">
        <f t="shared" si="15"/>
        <v>195397.592</v>
      </c>
      <c r="L28" s="117">
        <f t="shared" si="15"/>
        <v>296411.94770000002</v>
      </c>
      <c r="M28" s="117">
        <f t="shared" si="15"/>
        <v>457512.79539999994</v>
      </c>
      <c r="N28" s="117"/>
      <c r="O28" s="125">
        <f t="shared" si="15"/>
        <v>2927893.7075</v>
      </c>
      <c r="P28" s="111">
        <v>2927894</v>
      </c>
      <c r="Q28" s="111"/>
      <c r="R28" s="121">
        <f t="shared" si="3"/>
        <v>760354.26060000004</v>
      </c>
      <c r="S28" s="118">
        <f t="shared" si="1"/>
        <v>760354.26060000004</v>
      </c>
      <c r="T28" s="121">
        <f t="shared" si="4"/>
        <v>419672.5318</v>
      </c>
      <c r="U28" s="119">
        <f t="shared" si="2"/>
        <v>1180026.7924000002</v>
      </c>
      <c r="V28" s="118">
        <f>+H28+I28+J28</f>
        <v>798544.58000000007</v>
      </c>
      <c r="W28" s="119">
        <f>SUM(U28:V28)</f>
        <v>1978571.3724000002</v>
      </c>
      <c r="X28" s="119">
        <f>+K28+L28+M28</f>
        <v>949322.33510000003</v>
      </c>
      <c r="Y28" s="120">
        <f>+W28+X28</f>
        <v>2927893.7075000005</v>
      </c>
    </row>
    <row r="29" spans="1:25">
      <c r="A29" s="113" t="s">
        <v>176</v>
      </c>
      <c r="B29" s="113">
        <v>310300.98270000005</v>
      </c>
      <c r="C29" s="113">
        <v>0</v>
      </c>
      <c r="D29" s="113">
        <v>351303.05790000001</v>
      </c>
      <c r="E29" s="113">
        <v>273650.04979999998</v>
      </c>
      <c r="F29" s="113">
        <v>0</v>
      </c>
      <c r="G29" s="113">
        <v>118064.162</v>
      </c>
      <c r="H29" s="113">
        <v>0</v>
      </c>
      <c r="I29" s="113">
        <v>158609.70000000001</v>
      </c>
      <c r="J29" s="113">
        <v>0</v>
      </c>
      <c r="K29" s="113">
        <v>0</v>
      </c>
      <c r="L29" s="113">
        <v>275293.85769999999</v>
      </c>
      <c r="M29" s="113">
        <v>391978.01539999992</v>
      </c>
      <c r="N29" s="113"/>
      <c r="O29" s="113">
        <f>SUM(B29:M29)</f>
        <v>1879199.8255</v>
      </c>
      <c r="Q29" s="111"/>
      <c r="R29" s="121">
        <f t="shared" si="3"/>
        <v>661604.04060000007</v>
      </c>
      <c r="S29" s="121">
        <f t="shared" si="1"/>
        <v>661604.04060000007</v>
      </c>
      <c r="T29" s="121">
        <f t="shared" si="4"/>
        <v>391714.21179999999</v>
      </c>
      <c r="U29" s="112">
        <f t="shared" si="2"/>
        <v>1053318.2524000001</v>
      </c>
      <c r="V29" s="118">
        <f>+H29+I29+J29</f>
        <v>158609.70000000001</v>
      </c>
      <c r="W29" s="112">
        <f>SUM(U29:V29)</f>
        <v>1211927.9524000001</v>
      </c>
      <c r="X29" s="112">
        <f t="shared" si="5"/>
        <v>667271.87309999997</v>
      </c>
      <c r="Y29" s="111">
        <f t="shared" si="6"/>
        <v>1879199.8255</v>
      </c>
    </row>
    <row r="30" spans="1:25">
      <c r="A30" s="113" t="s">
        <v>177</v>
      </c>
      <c r="B30" s="113">
        <v>98750.22</v>
      </c>
      <c r="C30" s="113">
        <v>0</v>
      </c>
      <c r="D30" s="113">
        <v>0</v>
      </c>
      <c r="E30" s="113">
        <v>27958.32</v>
      </c>
      <c r="F30" s="113">
        <v>0</v>
      </c>
      <c r="G30" s="113">
        <v>0</v>
      </c>
      <c r="H30" s="113">
        <v>639934.88</v>
      </c>
      <c r="I30" s="113">
        <v>0</v>
      </c>
      <c r="J30" s="113">
        <v>0</v>
      </c>
      <c r="K30" s="113">
        <v>195397.592</v>
      </c>
      <c r="L30" s="113">
        <v>21118.09</v>
      </c>
      <c r="M30" s="113">
        <v>65534.78</v>
      </c>
      <c r="N30" s="113"/>
      <c r="O30" s="113">
        <f>SUM(B30:M30)</f>
        <v>1048693.882</v>
      </c>
      <c r="Q30" s="111"/>
      <c r="R30" s="121">
        <f t="shared" si="3"/>
        <v>98750.22</v>
      </c>
      <c r="S30" s="121">
        <f t="shared" si="1"/>
        <v>98750.22</v>
      </c>
      <c r="T30" s="121">
        <f t="shared" si="4"/>
        <v>27958.32</v>
      </c>
      <c r="U30" s="112">
        <f t="shared" si="2"/>
        <v>126708.54000000001</v>
      </c>
      <c r="V30" s="118">
        <f>+H30+I30+J30</f>
        <v>639934.88</v>
      </c>
      <c r="W30" s="112">
        <f>SUM(U30:V30)</f>
        <v>766643.42</v>
      </c>
      <c r="X30" s="112">
        <f t="shared" si="5"/>
        <v>282050.462</v>
      </c>
      <c r="Y30" s="111">
        <f t="shared" si="6"/>
        <v>1048693.882</v>
      </c>
    </row>
    <row r="31" spans="1:25">
      <c r="A31" s="113"/>
      <c r="B31" s="113"/>
      <c r="C31" s="113"/>
      <c r="D31" s="113"/>
      <c r="E31" s="113"/>
      <c r="F31" s="113"/>
      <c r="G31" s="113"/>
      <c r="H31" s="113"/>
      <c r="I31" s="113"/>
      <c r="J31" s="113"/>
      <c r="K31" s="113"/>
      <c r="L31" s="113"/>
      <c r="M31" s="113"/>
      <c r="N31" s="113"/>
      <c r="O31" s="113" t="s">
        <v>1</v>
      </c>
      <c r="Q31" s="111"/>
      <c r="R31" s="121"/>
      <c r="S31" s="121"/>
      <c r="T31" s="121"/>
      <c r="V31" s="118"/>
    </row>
    <row r="32" spans="1:25">
      <c r="A32" s="117" t="s">
        <v>178</v>
      </c>
      <c r="B32" s="117">
        <f>SUM(B33:B39)</f>
        <v>1715110.5564000001</v>
      </c>
      <c r="C32" s="117">
        <f t="shared" ref="C32:M32" si="16">SUM(C33:C39)</f>
        <v>1602048.9190000002</v>
      </c>
      <c r="D32" s="117">
        <f t="shared" si="16"/>
        <v>1548259.9603000002</v>
      </c>
      <c r="E32" s="117">
        <f t="shared" si="16"/>
        <v>2256440.2095000003</v>
      </c>
      <c r="F32" s="117">
        <f t="shared" si="16"/>
        <v>2058717.4543000001</v>
      </c>
      <c r="G32" s="117">
        <f t="shared" si="16"/>
        <v>3942345.9399000001</v>
      </c>
      <c r="H32" s="117">
        <f t="shared" si="16"/>
        <v>1760171.6144000003</v>
      </c>
      <c r="I32" s="117">
        <f t="shared" si="16"/>
        <v>5345171.5687999986</v>
      </c>
      <c r="J32" s="117">
        <f t="shared" si="16"/>
        <v>5077727.5162000004</v>
      </c>
      <c r="K32" s="117">
        <f t="shared" si="16"/>
        <v>4086364.32</v>
      </c>
      <c r="L32" s="117">
        <f t="shared" si="16"/>
        <v>1820185.5240166667</v>
      </c>
      <c r="M32" s="117">
        <f t="shared" si="16"/>
        <v>2059954.8207666664</v>
      </c>
      <c r="N32" s="117"/>
      <c r="O32" s="125">
        <f>SUM(O33:O39)</f>
        <v>33272498.403583337</v>
      </c>
      <c r="P32" s="111">
        <v>27053374</v>
      </c>
      <c r="Q32" s="111"/>
      <c r="R32" s="121">
        <f t="shared" si="3"/>
        <v>4865419.4357000003</v>
      </c>
      <c r="S32" s="118">
        <f t="shared" si="1"/>
        <v>4865419.4357000003</v>
      </c>
      <c r="T32" s="121">
        <f t="shared" si="4"/>
        <v>8257503.6037000008</v>
      </c>
      <c r="U32" s="119">
        <f t="shared" si="2"/>
        <v>13122923.0394</v>
      </c>
      <c r="V32" s="118">
        <f t="shared" si="10"/>
        <v>12183070.6994</v>
      </c>
      <c r="W32" s="119">
        <f t="shared" ref="W32:W39" si="17">SUM(U32:V32)</f>
        <v>25305993.7388</v>
      </c>
      <c r="X32" s="119">
        <f>+K32+L32+M32</f>
        <v>7966504.6647833325</v>
      </c>
      <c r="Y32" s="120">
        <f>+W32+X32</f>
        <v>33272498.403583333</v>
      </c>
    </row>
    <row r="33" spans="1:25">
      <c r="A33" s="113" t="s">
        <v>296</v>
      </c>
      <c r="B33" s="113">
        <v>484334.82970000006</v>
      </c>
      <c r="C33" s="113">
        <v>648797.92700000014</v>
      </c>
      <c r="D33" s="113">
        <v>707736.23679999996</v>
      </c>
      <c r="E33" s="113">
        <v>622332.14910000016</v>
      </c>
      <c r="F33" s="113">
        <v>777698.37910000002</v>
      </c>
      <c r="G33" s="113">
        <v>815475.40070000011</v>
      </c>
      <c r="H33" s="113">
        <v>802996.05460000015</v>
      </c>
      <c r="I33" s="113">
        <v>879458.32089999982</v>
      </c>
      <c r="J33" s="113">
        <v>859004.93109999993</v>
      </c>
      <c r="K33" s="113">
        <v>1125898.1397000002</v>
      </c>
      <c r="L33" s="113">
        <v>676030.87808333326</v>
      </c>
      <c r="M33" s="113">
        <v>541239.32553333335</v>
      </c>
      <c r="N33" s="113"/>
      <c r="O33" s="113">
        <f t="shared" ref="O33:O39" si="18">SUM(B33:M33)</f>
        <v>8941002.5723166671</v>
      </c>
      <c r="Q33" s="111"/>
      <c r="R33" s="121">
        <f t="shared" si="3"/>
        <v>1840868.9935000003</v>
      </c>
      <c r="S33" s="121">
        <f t="shared" si="1"/>
        <v>1840868.9935000003</v>
      </c>
      <c r="T33" s="121">
        <f t="shared" si="4"/>
        <v>2215505.9289000002</v>
      </c>
      <c r="U33" s="112">
        <f t="shared" si="2"/>
        <v>4056374.9224000005</v>
      </c>
      <c r="V33" s="118">
        <f t="shared" si="10"/>
        <v>2541459.3065999998</v>
      </c>
      <c r="W33" s="112">
        <f t="shared" si="17"/>
        <v>6597834.2290000003</v>
      </c>
      <c r="X33" s="112">
        <f t="shared" si="5"/>
        <v>2343168.3433166668</v>
      </c>
      <c r="Y33" s="111">
        <f t="shared" si="6"/>
        <v>8941002.5723166671</v>
      </c>
    </row>
    <row r="34" spans="1:25">
      <c r="A34" s="113" t="s">
        <v>179</v>
      </c>
      <c r="B34" s="113">
        <v>806342.89540000004</v>
      </c>
      <c r="C34" s="113">
        <v>804909.83580000012</v>
      </c>
      <c r="D34" s="113">
        <v>294059.37620000006</v>
      </c>
      <c r="E34" s="113">
        <v>815733.29209999996</v>
      </c>
      <c r="F34" s="113">
        <v>920854.90670000005</v>
      </c>
      <c r="G34" s="113">
        <v>936140.15819999995</v>
      </c>
      <c r="H34" s="113">
        <v>114688.96530000004</v>
      </c>
      <c r="I34" s="113">
        <v>1101926.9497</v>
      </c>
      <c r="J34" s="113">
        <v>1217507.4315000002</v>
      </c>
      <c r="K34" s="113">
        <v>223845.38859999998</v>
      </c>
      <c r="L34" s="113">
        <v>396070.03716666671</v>
      </c>
      <c r="M34" s="113">
        <v>392101.33730000001</v>
      </c>
      <c r="N34" s="113"/>
      <c r="O34" s="113">
        <f t="shared" si="18"/>
        <v>8024180.573966668</v>
      </c>
      <c r="Q34" s="111"/>
      <c r="R34" s="121">
        <f t="shared" si="3"/>
        <v>1905312.1074000003</v>
      </c>
      <c r="S34" s="121">
        <f t="shared" si="1"/>
        <v>1905312.1074000003</v>
      </c>
      <c r="T34" s="121">
        <f t="shared" si="4"/>
        <v>2672728.3569999998</v>
      </c>
      <c r="U34" s="112">
        <f t="shared" si="2"/>
        <v>4578040.4643999999</v>
      </c>
      <c r="V34" s="118">
        <f t="shared" si="10"/>
        <v>2434123.3465</v>
      </c>
      <c r="W34" s="112">
        <f t="shared" si="17"/>
        <v>7012163.8108999999</v>
      </c>
      <c r="X34" s="112">
        <f t="shared" si="5"/>
        <v>1012016.7630666667</v>
      </c>
      <c r="Y34" s="111">
        <f t="shared" si="6"/>
        <v>8024180.5739666671</v>
      </c>
    </row>
    <row r="35" spans="1:25">
      <c r="A35" s="113" t="s">
        <v>180</v>
      </c>
      <c r="B35" s="113">
        <v>0</v>
      </c>
      <c r="C35" s="113">
        <v>0</v>
      </c>
      <c r="D35" s="113">
        <v>0</v>
      </c>
      <c r="E35" s="113">
        <v>7517.6816000000008</v>
      </c>
      <c r="F35" s="113">
        <v>0</v>
      </c>
      <c r="G35" s="113">
        <v>63921.8</v>
      </c>
      <c r="H35" s="113">
        <v>2922.5014000000001</v>
      </c>
      <c r="I35" s="113">
        <v>164439.96350000001</v>
      </c>
      <c r="J35" s="113">
        <v>46515.953600000001</v>
      </c>
      <c r="K35" s="113">
        <v>39086.563600000009</v>
      </c>
      <c r="L35" s="113">
        <v>11906.580266666668</v>
      </c>
      <c r="M35" s="113">
        <v>22560.213600000003</v>
      </c>
      <c r="N35" s="113"/>
      <c r="O35" s="113">
        <f t="shared" si="18"/>
        <v>358871.2575666667</v>
      </c>
      <c r="Q35" s="111"/>
      <c r="R35" s="121">
        <f t="shared" si="3"/>
        <v>0</v>
      </c>
      <c r="S35" s="121">
        <f t="shared" si="1"/>
        <v>0</v>
      </c>
      <c r="T35" s="121">
        <f t="shared" si="4"/>
        <v>71439.481599999999</v>
      </c>
      <c r="U35" s="112">
        <f t="shared" si="2"/>
        <v>71439.481599999999</v>
      </c>
      <c r="V35" s="118">
        <f t="shared" si="10"/>
        <v>213878.41850000003</v>
      </c>
      <c r="W35" s="112">
        <f t="shared" si="17"/>
        <v>285317.90010000003</v>
      </c>
      <c r="X35" s="112">
        <f t="shared" si="5"/>
        <v>73553.357466666683</v>
      </c>
      <c r="Y35" s="111">
        <f t="shared" si="6"/>
        <v>358871.2575666667</v>
      </c>
    </row>
    <row r="36" spans="1:25">
      <c r="A36" s="113" t="s">
        <v>252</v>
      </c>
      <c r="B36" s="113">
        <v>365203.77310000005</v>
      </c>
      <c r="C36" s="113">
        <v>123549.05620000002</v>
      </c>
      <c r="D36" s="113">
        <v>178323.88969999997</v>
      </c>
      <c r="E36" s="113">
        <v>609333.84779999999</v>
      </c>
      <c r="F36" s="113">
        <v>349751.47619999998</v>
      </c>
      <c r="G36" s="113">
        <v>1762288.388</v>
      </c>
      <c r="H36" s="113">
        <v>228462.88890000002</v>
      </c>
      <c r="I36" s="113">
        <v>2341275.8298999998</v>
      </c>
      <c r="J36" s="113">
        <v>2044974.8543999998</v>
      </c>
      <c r="K36" s="113">
        <v>2606727.6976999994</v>
      </c>
      <c r="L36" s="113">
        <v>564741.73850000009</v>
      </c>
      <c r="M36" s="113">
        <v>793709.79433333327</v>
      </c>
      <c r="N36" s="113"/>
      <c r="O36" s="113">
        <f t="shared" si="18"/>
        <v>11968343.234733332</v>
      </c>
      <c r="Q36" s="111"/>
      <c r="R36" s="121">
        <f t="shared" si="3"/>
        <v>667076.71900000004</v>
      </c>
      <c r="S36" s="121">
        <f t="shared" si="1"/>
        <v>667076.71900000004</v>
      </c>
      <c r="T36" s="121">
        <f t="shared" si="4"/>
        <v>2721373.7120000003</v>
      </c>
      <c r="U36" s="112">
        <f t="shared" si="2"/>
        <v>3388450.4310000003</v>
      </c>
      <c r="V36" s="118">
        <f t="shared" si="10"/>
        <v>4614713.5731999995</v>
      </c>
      <c r="W36" s="112">
        <f t="shared" si="17"/>
        <v>8003164.0042000003</v>
      </c>
      <c r="X36" s="112">
        <f t="shared" si="5"/>
        <v>3965179.2305333326</v>
      </c>
      <c r="Y36" s="111">
        <f t="shared" si="6"/>
        <v>11968343.234733332</v>
      </c>
    </row>
    <row r="37" spans="1:25">
      <c r="A37" s="113" t="s">
        <v>181</v>
      </c>
      <c r="B37" s="113">
        <v>0</v>
      </c>
      <c r="C37" s="113">
        <v>0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/>
      <c r="O37" s="113">
        <f t="shared" si="18"/>
        <v>0</v>
      </c>
      <c r="Q37" s="111"/>
      <c r="R37" s="121">
        <f t="shared" si="3"/>
        <v>0</v>
      </c>
      <c r="S37" s="121">
        <f t="shared" si="1"/>
        <v>0</v>
      </c>
      <c r="T37" s="121">
        <f t="shared" si="4"/>
        <v>0</v>
      </c>
      <c r="U37" s="112">
        <f t="shared" si="2"/>
        <v>0</v>
      </c>
      <c r="V37" s="118">
        <f t="shared" si="10"/>
        <v>0</v>
      </c>
      <c r="W37" s="112">
        <f t="shared" si="17"/>
        <v>0</v>
      </c>
      <c r="X37" s="112">
        <f t="shared" si="5"/>
        <v>0</v>
      </c>
      <c r="Y37" s="111">
        <f t="shared" si="6"/>
        <v>0</v>
      </c>
    </row>
    <row r="38" spans="1:25">
      <c r="A38" s="113" t="s">
        <v>182</v>
      </c>
      <c r="B38" s="113">
        <v>57222.618200000004</v>
      </c>
      <c r="C38" s="113">
        <v>24792.1</v>
      </c>
      <c r="D38" s="113">
        <v>206842.45760000002</v>
      </c>
      <c r="E38" s="113">
        <v>199267.93030000001</v>
      </c>
      <c r="F38" s="113">
        <v>10412.692300000001</v>
      </c>
      <c r="G38" s="113">
        <v>146391.53099999999</v>
      </c>
      <c r="H38" s="113">
        <v>485452.3076</v>
      </c>
      <c r="I38" s="113">
        <v>36194.457500000004</v>
      </c>
      <c r="J38" s="113">
        <v>131343.21040000001</v>
      </c>
      <c r="K38" s="113">
        <v>-279075.25550000003</v>
      </c>
      <c r="L38" s="113">
        <v>107488.22156666666</v>
      </c>
      <c r="M38" s="113">
        <v>182448.01313333333</v>
      </c>
      <c r="N38" s="113"/>
      <c r="O38" s="113">
        <f t="shared" si="18"/>
        <v>1308780.2841</v>
      </c>
      <c r="Q38" s="111"/>
      <c r="R38" s="121">
        <f t="shared" si="3"/>
        <v>288857.17580000003</v>
      </c>
      <c r="S38" s="121">
        <f t="shared" si="1"/>
        <v>288857.17580000003</v>
      </c>
      <c r="T38" s="121">
        <f t="shared" si="4"/>
        <v>356072.15359999996</v>
      </c>
      <c r="U38" s="112">
        <f t="shared" si="2"/>
        <v>644929.32939999993</v>
      </c>
      <c r="V38" s="118">
        <f t="shared" si="10"/>
        <v>652989.97550000006</v>
      </c>
      <c r="W38" s="112">
        <f t="shared" si="17"/>
        <v>1297919.3048999999</v>
      </c>
      <c r="X38" s="112">
        <f t="shared" si="5"/>
        <v>10860.979199999972</v>
      </c>
      <c r="Y38" s="111">
        <f t="shared" si="6"/>
        <v>1308780.2840999998</v>
      </c>
    </row>
    <row r="39" spans="1:25">
      <c r="A39" s="113" t="s">
        <v>116</v>
      </c>
      <c r="B39" s="113">
        <v>2006.44</v>
      </c>
      <c r="C39" s="113">
        <v>0</v>
      </c>
      <c r="D39" s="113">
        <v>161298</v>
      </c>
      <c r="E39" s="113">
        <v>2255.3085999999998</v>
      </c>
      <c r="F39" s="113">
        <v>0</v>
      </c>
      <c r="G39" s="113">
        <v>218128.66200000001</v>
      </c>
      <c r="H39" s="113">
        <v>125648.89660000001</v>
      </c>
      <c r="I39" s="113">
        <v>821876.04729999998</v>
      </c>
      <c r="J39" s="113">
        <v>778381.13520000014</v>
      </c>
      <c r="K39" s="113">
        <v>369881.78589999996</v>
      </c>
      <c r="L39" s="113">
        <v>63948.068433333334</v>
      </c>
      <c r="M39" s="113">
        <v>127896.13686666667</v>
      </c>
      <c r="N39" s="113"/>
      <c r="O39" s="113">
        <f t="shared" si="18"/>
        <v>2671320.4808999998</v>
      </c>
      <c r="Q39" s="111"/>
      <c r="R39" s="121">
        <f t="shared" si="3"/>
        <v>163304.44</v>
      </c>
      <c r="S39" s="121">
        <f t="shared" si="1"/>
        <v>163304.44</v>
      </c>
      <c r="T39" s="121">
        <f t="shared" si="4"/>
        <v>220383.9706</v>
      </c>
      <c r="U39" s="112">
        <f t="shared" si="2"/>
        <v>383688.4106</v>
      </c>
      <c r="V39" s="118">
        <f t="shared" si="10"/>
        <v>1725906.0791000002</v>
      </c>
      <c r="W39" s="112">
        <f t="shared" si="17"/>
        <v>2109594.4897000003</v>
      </c>
      <c r="X39" s="112">
        <f t="shared" si="5"/>
        <v>561725.99120000005</v>
      </c>
      <c r="Y39" s="111">
        <f t="shared" si="6"/>
        <v>2671320.4809000003</v>
      </c>
    </row>
    <row r="40" spans="1:25">
      <c r="A40" s="113"/>
      <c r="B40" s="113"/>
      <c r="C40" s="113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 t="s">
        <v>1</v>
      </c>
      <c r="Q40" s="111"/>
      <c r="R40" s="121"/>
      <c r="S40" s="121"/>
      <c r="T40" s="121"/>
      <c r="V40" s="118"/>
    </row>
    <row r="41" spans="1:25">
      <c r="A41" s="117" t="s">
        <v>183</v>
      </c>
      <c r="B41" s="117">
        <f>SUM(B42:B43)</f>
        <v>558598.72580000001</v>
      </c>
      <c r="C41" s="117">
        <f>SUM(C42:C43)</f>
        <v>778899.17370000016</v>
      </c>
      <c r="D41" s="117">
        <f t="shared" ref="D41:O41" si="19">SUM(D42:D43)</f>
        <v>322.596</v>
      </c>
      <c r="E41" s="117">
        <f t="shared" si="19"/>
        <v>193579.4051</v>
      </c>
      <c r="F41" s="117">
        <f t="shared" si="19"/>
        <v>2195932.5196000002</v>
      </c>
      <c r="G41" s="117">
        <f t="shared" si="19"/>
        <v>248756.22700000001</v>
      </c>
      <c r="H41" s="117">
        <f t="shared" si="19"/>
        <v>573263.701</v>
      </c>
      <c r="I41" s="117">
        <f t="shared" si="19"/>
        <v>415441.37420000008</v>
      </c>
      <c r="J41" s="117">
        <f t="shared" si="19"/>
        <v>1588448.3458</v>
      </c>
      <c r="K41" s="117">
        <f t="shared" si="19"/>
        <v>2968203.1695000003</v>
      </c>
      <c r="L41" s="117">
        <f t="shared" si="19"/>
        <v>320557.37936666666</v>
      </c>
      <c r="M41" s="117">
        <f t="shared" si="19"/>
        <v>510257.62765000004</v>
      </c>
      <c r="N41" s="117"/>
      <c r="O41" s="125">
        <f t="shared" si="19"/>
        <v>10352260.244716669</v>
      </c>
      <c r="P41" s="111">
        <v>7210760</v>
      </c>
      <c r="Q41" s="111"/>
      <c r="R41" s="121">
        <f t="shared" si="3"/>
        <v>1337820.4955000002</v>
      </c>
      <c r="S41" s="118">
        <f t="shared" si="1"/>
        <v>1337820.4955000002</v>
      </c>
      <c r="T41" s="121">
        <f t="shared" si="4"/>
        <v>2638268.1517000003</v>
      </c>
      <c r="U41" s="119">
        <f t="shared" si="2"/>
        <v>3976088.6472000005</v>
      </c>
      <c r="V41" s="118">
        <f t="shared" si="10"/>
        <v>2577153.4210000001</v>
      </c>
      <c r="W41" s="119">
        <f>SUM(U41:V41)</f>
        <v>6553242.0682000006</v>
      </c>
      <c r="X41" s="119">
        <f>+K41+L41+M41</f>
        <v>3799018.176516667</v>
      </c>
      <c r="Y41" s="120">
        <f>+W41+X41</f>
        <v>10352260.244716667</v>
      </c>
    </row>
    <row r="42" spans="1:25">
      <c r="A42" s="113" t="s">
        <v>184</v>
      </c>
      <c r="B42" s="113">
        <v>558598.72580000001</v>
      </c>
      <c r="C42" s="113">
        <v>778899.17370000016</v>
      </c>
      <c r="D42" s="113">
        <v>322.596</v>
      </c>
      <c r="E42" s="113">
        <v>193579.4051</v>
      </c>
      <c r="F42" s="113">
        <v>2195932.5196000002</v>
      </c>
      <c r="G42" s="113">
        <v>248756.22700000001</v>
      </c>
      <c r="H42" s="113">
        <v>573263.701</v>
      </c>
      <c r="I42" s="113">
        <v>415441.37420000008</v>
      </c>
      <c r="J42" s="113">
        <v>1588448.3458</v>
      </c>
      <c r="K42" s="113">
        <v>2968203.1695000003</v>
      </c>
      <c r="L42" s="113">
        <v>320557.37936666666</v>
      </c>
      <c r="M42" s="113">
        <v>510257.62765000004</v>
      </c>
      <c r="N42" s="113"/>
      <c r="O42" s="113">
        <f>SUM(B42:M42)</f>
        <v>10352260.244716669</v>
      </c>
      <c r="Q42" s="111"/>
      <c r="R42" s="121">
        <f t="shared" si="3"/>
        <v>1337820.4955000002</v>
      </c>
      <c r="S42" s="121">
        <f t="shared" si="1"/>
        <v>1337820.4955000002</v>
      </c>
      <c r="T42" s="121">
        <f t="shared" si="4"/>
        <v>2638268.1517000003</v>
      </c>
      <c r="U42" s="112">
        <f t="shared" si="2"/>
        <v>3976088.6472000005</v>
      </c>
      <c r="V42" s="118">
        <f>+H42+I42+J42</f>
        <v>2577153.4210000001</v>
      </c>
      <c r="W42" s="112">
        <f>SUM(U42:V42)</f>
        <v>6553242.0682000006</v>
      </c>
      <c r="X42" s="112">
        <f>+J42+L42+M42</f>
        <v>2419263.3528166669</v>
      </c>
      <c r="Y42" s="111">
        <f>+W42+X42</f>
        <v>8972505.421016667</v>
      </c>
    </row>
    <row r="43" spans="1:25">
      <c r="A43" s="113" t="s">
        <v>185</v>
      </c>
      <c r="B43" s="113">
        <v>0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/>
      <c r="O43" s="113">
        <f>SUM(B43:M43)</f>
        <v>0</v>
      </c>
      <c r="Q43" s="111"/>
      <c r="R43" s="121">
        <f t="shared" si="3"/>
        <v>0</v>
      </c>
      <c r="S43" s="121">
        <f t="shared" si="1"/>
        <v>0</v>
      </c>
      <c r="T43" s="121">
        <f t="shared" si="4"/>
        <v>0</v>
      </c>
      <c r="U43" s="112">
        <f t="shared" si="2"/>
        <v>0</v>
      </c>
      <c r="V43" s="118">
        <f t="shared" si="10"/>
        <v>0</v>
      </c>
      <c r="W43" s="112">
        <f>SUM(U43:V43)</f>
        <v>0</v>
      </c>
      <c r="X43" s="112">
        <f t="shared" si="5"/>
        <v>0</v>
      </c>
      <c r="Y43" s="111">
        <f t="shared" si="6"/>
        <v>0</v>
      </c>
    </row>
    <row r="44" spans="1:25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Q44" s="111"/>
      <c r="R44" s="121"/>
      <c r="S44" s="121"/>
      <c r="T44" s="121"/>
      <c r="V44" s="118"/>
    </row>
    <row r="45" spans="1:25">
      <c r="A45" s="117" t="s">
        <v>186</v>
      </c>
      <c r="B45" s="117">
        <f>SUM(B46:B50)</f>
        <v>0</v>
      </c>
      <c r="C45" s="117">
        <f t="shared" ref="C45:M45" si="20">SUM(C46:C50)</f>
        <v>0</v>
      </c>
      <c r="D45" s="117">
        <f t="shared" si="20"/>
        <v>865349.25730000006</v>
      </c>
      <c r="E45" s="117">
        <f t="shared" si="20"/>
        <v>2793930.2801000001</v>
      </c>
      <c r="F45" s="117">
        <f t="shared" si="20"/>
        <v>1952324.2223</v>
      </c>
      <c r="G45" s="117">
        <f t="shared" si="20"/>
        <v>8849966.2266000006</v>
      </c>
      <c r="H45" s="117">
        <f t="shared" si="20"/>
        <v>9027869.4952000007</v>
      </c>
      <c r="I45" s="117">
        <f t="shared" si="20"/>
        <v>2617715.3051</v>
      </c>
      <c r="J45" s="117">
        <f t="shared" si="20"/>
        <v>3189017.5049999999</v>
      </c>
      <c r="K45" s="117">
        <f t="shared" si="20"/>
        <v>5016555.8677000003</v>
      </c>
      <c r="L45" s="117">
        <f t="shared" si="20"/>
        <v>2051019.6394333337</v>
      </c>
      <c r="M45" s="117">
        <f t="shared" si="20"/>
        <v>3538225.106866667</v>
      </c>
      <c r="N45" s="117"/>
      <c r="O45" s="125">
        <f>SUM(O46:O50)</f>
        <v>39901972.905599996</v>
      </c>
      <c r="P45" s="111">
        <v>86750000</v>
      </c>
      <c r="Q45" s="111"/>
      <c r="R45" s="121">
        <f t="shared" si="3"/>
        <v>865349.25730000006</v>
      </c>
      <c r="S45" s="118">
        <f t="shared" si="1"/>
        <v>865349.25730000006</v>
      </c>
      <c r="T45" s="121">
        <f t="shared" si="4"/>
        <v>13596220.729</v>
      </c>
      <c r="U45" s="119">
        <f t="shared" si="2"/>
        <v>14461569.986300001</v>
      </c>
      <c r="V45" s="118">
        <f t="shared" si="10"/>
        <v>14834602.305300001</v>
      </c>
      <c r="W45" s="119">
        <f t="shared" ref="W45:W50" si="21">SUM(U45:V45)</f>
        <v>29296172.291600004</v>
      </c>
      <c r="X45" s="119">
        <f>+K45+L45+M45</f>
        <v>10605800.614</v>
      </c>
      <c r="Y45" s="120">
        <f>+W45+X45</f>
        <v>39901972.905600004</v>
      </c>
    </row>
    <row r="46" spans="1:25">
      <c r="A46" s="113" t="s">
        <v>187</v>
      </c>
      <c r="B46" s="113">
        <v>0</v>
      </c>
      <c r="C46" s="113">
        <v>0</v>
      </c>
      <c r="D46" s="113">
        <v>865349.25730000006</v>
      </c>
      <c r="E46" s="113">
        <v>2793930.2801000001</v>
      </c>
      <c r="F46" s="113">
        <v>1952324.2223</v>
      </c>
      <c r="G46" s="113">
        <v>8849966.2266000006</v>
      </c>
      <c r="H46" s="113">
        <v>9027869.4952000007</v>
      </c>
      <c r="I46" s="113">
        <v>2617715.3051</v>
      </c>
      <c r="J46" s="113">
        <v>3189017.5049999999</v>
      </c>
      <c r="K46" s="113">
        <v>5016555.8677000003</v>
      </c>
      <c r="L46" s="113">
        <v>2051019.6394333337</v>
      </c>
      <c r="M46" s="113">
        <v>3538225.106866667</v>
      </c>
      <c r="N46" s="113"/>
      <c r="O46" s="113">
        <f>SUM(B46:M46)</f>
        <v>39901972.905599996</v>
      </c>
      <c r="Q46" s="111"/>
      <c r="R46" s="121">
        <f t="shared" si="3"/>
        <v>865349.25730000006</v>
      </c>
      <c r="S46" s="121">
        <f t="shared" si="1"/>
        <v>865349.25730000006</v>
      </c>
      <c r="T46" s="121">
        <f t="shared" si="4"/>
        <v>13596220.729</v>
      </c>
      <c r="U46" s="112">
        <f t="shared" si="2"/>
        <v>14461569.986300001</v>
      </c>
      <c r="V46" s="118">
        <f t="shared" si="10"/>
        <v>14834602.305300001</v>
      </c>
      <c r="W46" s="112">
        <f t="shared" si="21"/>
        <v>29296172.291600004</v>
      </c>
      <c r="X46" s="112">
        <f>+K46+L46+M46</f>
        <v>10605800.614</v>
      </c>
      <c r="Y46" s="111">
        <f>+W46+X46</f>
        <v>39901972.905600004</v>
      </c>
    </row>
    <row r="47" spans="1:25">
      <c r="A47" s="113" t="s">
        <v>270</v>
      </c>
      <c r="B47" s="113">
        <v>0</v>
      </c>
      <c r="C47" s="113">
        <v>0</v>
      </c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/>
      <c r="O47" s="113">
        <f>SUM(B47:M47)</f>
        <v>0</v>
      </c>
      <c r="Q47" s="111"/>
      <c r="R47" s="121">
        <f t="shared" si="3"/>
        <v>0</v>
      </c>
      <c r="S47" s="121">
        <f t="shared" si="1"/>
        <v>0</v>
      </c>
      <c r="T47" s="121">
        <f t="shared" si="4"/>
        <v>0</v>
      </c>
      <c r="U47" s="112">
        <f t="shared" si="2"/>
        <v>0</v>
      </c>
      <c r="V47" s="118">
        <f t="shared" si="10"/>
        <v>0</v>
      </c>
      <c r="W47" s="112">
        <f t="shared" si="21"/>
        <v>0</v>
      </c>
      <c r="X47" s="112">
        <f>+K47+L47+M47</f>
        <v>0</v>
      </c>
      <c r="Y47" s="111">
        <f>+W47+X47</f>
        <v>0</v>
      </c>
    </row>
    <row r="48" spans="1:25">
      <c r="A48" s="113" t="s">
        <v>188</v>
      </c>
      <c r="B48" s="113">
        <v>0</v>
      </c>
      <c r="C48" s="113">
        <v>0</v>
      </c>
      <c r="D48" s="113">
        <v>0</v>
      </c>
      <c r="E48" s="113">
        <v>0</v>
      </c>
      <c r="F48" s="113">
        <v>0</v>
      </c>
      <c r="G48" s="113">
        <v>0</v>
      </c>
      <c r="H48" s="113">
        <v>0</v>
      </c>
      <c r="I48" s="113">
        <v>0</v>
      </c>
      <c r="J48" s="113">
        <v>0</v>
      </c>
      <c r="K48" s="113">
        <v>0</v>
      </c>
      <c r="L48" s="113">
        <v>0</v>
      </c>
      <c r="M48" s="113">
        <v>0</v>
      </c>
      <c r="N48" s="113"/>
      <c r="O48" s="113">
        <f>SUM(B48:M48)</f>
        <v>0</v>
      </c>
      <c r="Q48" s="111"/>
      <c r="R48" s="121">
        <f t="shared" si="3"/>
        <v>0</v>
      </c>
      <c r="S48" s="121">
        <f t="shared" si="1"/>
        <v>0</v>
      </c>
      <c r="T48" s="121">
        <f t="shared" si="4"/>
        <v>0</v>
      </c>
      <c r="U48" s="112">
        <f t="shared" si="2"/>
        <v>0</v>
      </c>
      <c r="V48" s="118">
        <f t="shared" si="10"/>
        <v>0</v>
      </c>
      <c r="W48" s="112">
        <f t="shared" si="21"/>
        <v>0</v>
      </c>
      <c r="X48" s="112">
        <f>+K48+L48+M48</f>
        <v>0</v>
      </c>
      <c r="Y48" s="111">
        <f>+W48+X48</f>
        <v>0</v>
      </c>
    </row>
    <row r="49" spans="1:25">
      <c r="A49" s="113" t="s">
        <v>189</v>
      </c>
      <c r="B49" s="113">
        <v>0</v>
      </c>
      <c r="C49" s="113">
        <v>0</v>
      </c>
      <c r="D49" s="113">
        <v>0</v>
      </c>
      <c r="E49" s="113">
        <v>0</v>
      </c>
      <c r="F49" s="113">
        <v>0</v>
      </c>
      <c r="G49" s="113">
        <v>0</v>
      </c>
      <c r="H49" s="113">
        <v>0</v>
      </c>
      <c r="I49" s="113">
        <v>0</v>
      </c>
      <c r="J49" s="113">
        <v>0</v>
      </c>
      <c r="K49" s="113">
        <v>0</v>
      </c>
      <c r="L49" s="113">
        <v>0</v>
      </c>
      <c r="M49" s="113">
        <v>0</v>
      </c>
      <c r="N49" s="113"/>
      <c r="O49" s="113">
        <f>SUM(B49:M49)</f>
        <v>0</v>
      </c>
      <c r="Q49" s="111"/>
      <c r="R49" s="121">
        <f t="shared" si="3"/>
        <v>0</v>
      </c>
      <c r="S49" s="121">
        <f t="shared" si="1"/>
        <v>0</v>
      </c>
      <c r="T49" s="121">
        <f t="shared" si="4"/>
        <v>0</v>
      </c>
      <c r="U49" s="112">
        <f t="shared" si="2"/>
        <v>0</v>
      </c>
      <c r="V49" s="118">
        <f t="shared" si="10"/>
        <v>0</v>
      </c>
      <c r="W49" s="112">
        <f t="shared" si="21"/>
        <v>0</v>
      </c>
      <c r="X49" s="112">
        <f t="shared" si="5"/>
        <v>0</v>
      </c>
      <c r="Y49" s="111">
        <f t="shared" si="6"/>
        <v>0</v>
      </c>
    </row>
    <row r="50" spans="1:25">
      <c r="A50" s="113" t="s">
        <v>190</v>
      </c>
      <c r="B50" s="113">
        <v>0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3">
        <v>0</v>
      </c>
      <c r="N50" s="113"/>
      <c r="O50" s="113">
        <f>SUM(B50:M50)</f>
        <v>0</v>
      </c>
      <c r="Q50" s="111"/>
      <c r="R50" s="121">
        <f t="shared" si="3"/>
        <v>0</v>
      </c>
      <c r="S50" s="121">
        <f t="shared" si="1"/>
        <v>0</v>
      </c>
      <c r="T50" s="121">
        <f t="shared" si="4"/>
        <v>0</v>
      </c>
      <c r="U50" s="112">
        <f t="shared" si="2"/>
        <v>0</v>
      </c>
      <c r="V50" s="118">
        <f t="shared" si="10"/>
        <v>0</v>
      </c>
      <c r="W50" s="112">
        <f t="shared" si="21"/>
        <v>0</v>
      </c>
      <c r="X50" s="112">
        <f t="shared" si="5"/>
        <v>0</v>
      </c>
      <c r="Y50" s="111">
        <f t="shared" si="6"/>
        <v>0</v>
      </c>
    </row>
    <row r="51" spans="1:25">
      <c r="A51" s="113"/>
      <c r="B51" s="113"/>
      <c r="C51" s="113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 t="s">
        <v>1</v>
      </c>
      <c r="Q51" s="111"/>
      <c r="R51" s="121"/>
      <c r="S51" s="121"/>
      <c r="T51" s="121"/>
      <c r="V51" s="118"/>
    </row>
    <row r="52" spans="1:25">
      <c r="A52" s="117" t="s">
        <v>191</v>
      </c>
      <c r="B52" s="117">
        <f t="shared" ref="B52:L52" si="22">SUM(B53:B56)</f>
        <v>2512351.0385500002</v>
      </c>
      <c r="C52" s="117">
        <f t="shared" si="22"/>
        <v>2512351.0385500002</v>
      </c>
      <c r="D52" s="117">
        <f t="shared" si="22"/>
        <v>2512351.0385500002</v>
      </c>
      <c r="E52" s="117">
        <f t="shared" si="22"/>
        <v>2512351.0385500002</v>
      </c>
      <c r="F52" s="117">
        <f t="shared" si="22"/>
        <v>2512351.0385500002</v>
      </c>
      <c r="G52" s="117">
        <f t="shared" si="22"/>
        <v>2512351.0385500002</v>
      </c>
      <c r="H52" s="117">
        <f t="shared" si="22"/>
        <v>2512351.0385500002</v>
      </c>
      <c r="I52" s="117">
        <f t="shared" si="22"/>
        <v>2512351.0385500002</v>
      </c>
      <c r="J52" s="117">
        <f t="shared" si="22"/>
        <v>2512351.0385500002</v>
      </c>
      <c r="K52" s="117">
        <f t="shared" si="22"/>
        <v>2512351.0843000007</v>
      </c>
      <c r="L52" s="117">
        <f t="shared" si="22"/>
        <v>0</v>
      </c>
      <c r="M52" s="117">
        <f>SUM(M53:M56)</f>
        <v>0</v>
      </c>
      <c r="N52" s="117"/>
      <c r="O52" s="125">
        <f>SUM(O53:O56)</f>
        <v>25123510.431250002</v>
      </c>
      <c r="P52" s="111">
        <v>25123510</v>
      </c>
      <c r="Q52" s="111"/>
      <c r="R52" s="121">
        <f t="shared" si="3"/>
        <v>7537053.1156500001</v>
      </c>
      <c r="S52" s="118">
        <f t="shared" si="1"/>
        <v>7537053.1156500001</v>
      </c>
      <c r="T52" s="121">
        <f t="shared" si="4"/>
        <v>7537053.1156500001</v>
      </c>
      <c r="U52" s="119">
        <f t="shared" si="2"/>
        <v>15074106.2313</v>
      </c>
      <c r="V52" s="118">
        <f t="shared" si="10"/>
        <v>7537053.1156500001</v>
      </c>
      <c r="W52" s="119">
        <f>SUM(U52:V52)</f>
        <v>22611159.346950002</v>
      </c>
      <c r="X52" s="119">
        <f t="shared" si="5"/>
        <v>2512351.0843000007</v>
      </c>
      <c r="Y52" s="120">
        <f t="shared" si="6"/>
        <v>25123510.431250002</v>
      </c>
    </row>
    <row r="53" spans="1:25">
      <c r="A53" s="113" t="s">
        <v>192</v>
      </c>
      <c r="B53" s="113">
        <v>0</v>
      </c>
      <c r="C53" s="113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/>
      <c r="O53" s="113">
        <f>SUM(B53:M53)</f>
        <v>0</v>
      </c>
      <c r="Q53" s="111"/>
      <c r="R53" s="121">
        <f t="shared" si="3"/>
        <v>0</v>
      </c>
      <c r="S53" s="121">
        <f t="shared" si="1"/>
        <v>0</v>
      </c>
      <c r="T53" s="121">
        <f t="shared" si="4"/>
        <v>0</v>
      </c>
      <c r="U53" s="112">
        <f t="shared" si="2"/>
        <v>0</v>
      </c>
      <c r="V53" s="118">
        <f t="shared" si="10"/>
        <v>0</v>
      </c>
      <c r="W53" s="112">
        <f>SUM(U53:V53)</f>
        <v>0</v>
      </c>
      <c r="X53" s="112">
        <f t="shared" si="5"/>
        <v>0</v>
      </c>
      <c r="Y53" s="111">
        <f t="shared" si="6"/>
        <v>0</v>
      </c>
    </row>
    <row r="54" spans="1:25">
      <c r="A54" s="113" t="s">
        <v>193</v>
      </c>
      <c r="B54" s="113">
        <v>0</v>
      </c>
      <c r="C54" s="113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  <c r="N54" s="113"/>
      <c r="O54" s="113">
        <f>SUM(B54:M54)</f>
        <v>0</v>
      </c>
      <c r="Q54" s="111"/>
      <c r="R54" s="121">
        <f t="shared" si="3"/>
        <v>0</v>
      </c>
      <c r="S54" s="121">
        <f t="shared" si="1"/>
        <v>0</v>
      </c>
      <c r="T54" s="121">
        <f t="shared" si="4"/>
        <v>0</v>
      </c>
      <c r="U54" s="112">
        <f t="shared" si="2"/>
        <v>0</v>
      </c>
      <c r="V54" s="118">
        <f t="shared" si="10"/>
        <v>0</v>
      </c>
      <c r="W54" s="112">
        <f>SUM(U54:V54)</f>
        <v>0</v>
      </c>
      <c r="X54" s="112">
        <f>+K54+L54+M54</f>
        <v>0</v>
      </c>
      <c r="Y54" s="111">
        <f>+W54+X54</f>
        <v>0</v>
      </c>
    </row>
    <row r="55" spans="1:25">
      <c r="A55" s="113" t="s">
        <v>194</v>
      </c>
      <c r="B55" s="113">
        <v>0</v>
      </c>
      <c r="C55" s="113">
        <v>0</v>
      </c>
      <c r="D55" s="113">
        <v>0</v>
      </c>
      <c r="E55" s="113">
        <v>0</v>
      </c>
      <c r="F55" s="113">
        <v>0</v>
      </c>
      <c r="G55" s="113">
        <v>0</v>
      </c>
      <c r="H55" s="113">
        <v>0</v>
      </c>
      <c r="I55" s="113">
        <v>0</v>
      </c>
      <c r="J55" s="113">
        <v>0</v>
      </c>
      <c r="K55" s="113">
        <v>0</v>
      </c>
      <c r="L55" s="113">
        <v>0</v>
      </c>
      <c r="M55" s="113">
        <v>0</v>
      </c>
      <c r="N55" s="113"/>
      <c r="O55" s="113">
        <f>SUM(B55:M55)</f>
        <v>0</v>
      </c>
      <c r="Q55" s="111"/>
      <c r="R55" s="121">
        <f t="shared" si="3"/>
        <v>0</v>
      </c>
      <c r="S55" s="121">
        <f t="shared" si="1"/>
        <v>0</v>
      </c>
      <c r="T55" s="121">
        <f t="shared" si="4"/>
        <v>0</v>
      </c>
      <c r="U55" s="112">
        <f t="shared" si="2"/>
        <v>0</v>
      </c>
      <c r="V55" s="118">
        <f>+H55+I55+J55</f>
        <v>0</v>
      </c>
      <c r="W55" s="112">
        <f>SUM(U55:V55)</f>
        <v>0</v>
      </c>
      <c r="X55" s="112">
        <f>+K55+L55+M55</f>
        <v>0</v>
      </c>
      <c r="Y55" s="111">
        <f>+W55+X55</f>
        <v>0</v>
      </c>
    </row>
    <row r="56" spans="1:25">
      <c r="A56" s="113" t="s">
        <v>195</v>
      </c>
      <c r="B56" s="113">
        <v>2512351.0385500002</v>
      </c>
      <c r="C56" s="113">
        <v>2512351.0385500002</v>
      </c>
      <c r="D56" s="113">
        <v>2512351.0385500002</v>
      </c>
      <c r="E56" s="113">
        <v>2512351.0385500002</v>
      </c>
      <c r="F56" s="113">
        <v>2512351.0385500002</v>
      </c>
      <c r="G56" s="113">
        <v>2512351.0385500002</v>
      </c>
      <c r="H56" s="113">
        <v>2512351.0385500002</v>
      </c>
      <c r="I56" s="113">
        <v>2512351.0385500002</v>
      </c>
      <c r="J56" s="113">
        <v>2512351.0385500002</v>
      </c>
      <c r="K56" s="113">
        <v>2512351.0843000007</v>
      </c>
      <c r="L56" s="113">
        <v>0</v>
      </c>
      <c r="M56" s="113">
        <v>0</v>
      </c>
      <c r="N56" s="113"/>
      <c r="O56" s="113">
        <f>SUM(B56:M56)</f>
        <v>25123510.431250002</v>
      </c>
      <c r="Q56" s="111"/>
      <c r="R56" s="121">
        <f t="shared" si="3"/>
        <v>7537053.1156500001</v>
      </c>
      <c r="S56" s="121">
        <f t="shared" si="1"/>
        <v>7537053.1156500001</v>
      </c>
      <c r="T56" s="121">
        <f t="shared" si="4"/>
        <v>7537053.1156500001</v>
      </c>
      <c r="U56" s="112">
        <f t="shared" si="2"/>
        <v>15074106.2313</v>
      </c>
      <c r="V56" s="118">
        <f t="shared" si="10"/>
        <v>7537053.1156500001</v>
      </c>
      <c r="W56" s="112">
        <f>SUM(U56:V56)</f>
        <v>22611159.346950002</v>
      </c>
      <c r="X56" s="112">
        <f>+K56+L56+M56</f>
        <v>2512351.0843000007</v>
      </c>
      <c r="Y56" s="111">
        <f>+W56+X56</f>
        <v>25123510.431250002</v>
      </c>
    </row>
    <row r="57" spans="1:25">
      <c r="A57" s="113"/>
      <c r="B57" s="113"/>
      <c r="C57" s="113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 t="s">
        <v>1</v>
      </c>
      <c r="Q57" s="111"/>
      <c r="R57" s="121"/>
      <c r="S57" s="118"/>
      <c r="T57" s="121"/>
      <c r="V57" s="118"/>
      <c r="W57" s="112" t="s">
        <v>1</v>
      </c>
      <c r="Y57" s="111" t="s">
        <v>1</v>
      </c>
    </row>
    <row r="58" spans="1:25">
      <c r="A58" s="117" t="s">
        <v>196</v>
      </c>
      <c r="B58" s="117">
        <f>SUM(B59:B64)</f>
        <v>0</v>
      </c>
      <c r="C58" s="117">
        <f t="shared" ref="C58:M58" si="23">SUM(C59:C64)</f>
        <v>4987109.0432000002</v>
      </c>
      <c r="D58" s="117">
        <f t="shared" si="23"/>
        <v>8952378.5291999988</v>
      </c>
      <c r="E58" s="117">
        <f t="shared" si="23"/>
        <v>5150356.6066000005</v>
      </c>
      <c r="F58" s="117">
        <f t="shared" si="23"/>
        <v>5867448.1273999996</v>
      </c>
      <c r="G58" s="117">
        <f t="shared" si="23"/>
        <v>6474511.0414999994</v>
      </c>
      <c r="H58" s="117">
        <f t="shared" si="23"/>
        <v>13005542.467799999</v>
      </c>
      <c r="I58" s="117">
        <f t="shared" si="23"/>
        <v>5760131.8918000003</v>
      </c>
      <c r="J58" s="117">
        <f t="shared" si="23"/>
        <v>8218705.1929000001</v>
      </c>
      <c r="K58" s="117">
        <f t="shared" si="23"/>
        <v>9680499.6298999991</v>
      </c>
      <c r="L58" s="117">
        <f t="shared" si="23"/>
        <v>7034358.5753500005</v>
      </c>
      <c r="M58" s="117">
        <f t="shared" si="23"/>
        <v>7584000.9206999997</v>
      </c>
      <c r="N58" s="117"/>
      <c r="O58" s="125">
        <f>SUM(O59:O64)</f>
        <v>82715042.026349992</v>
      </c>
      <c r="P58" s="111">
        <v>82715042</v>
      </c>
      <c r="Q58" s="111"/>
      <c r="R58" s="121">
        <f t="shared" si="3"/>
        <v>13939487.5724</v>
      </c>
      <c r="S58" s="118">
        <f>SUM(R58)</f>
        <v>13939487.5724</v>
      </c>
      <c r="T58" s="121">
        <f t="shared" si="4"/>
        <v>17492315.7755</v>
      </c>
      <c r="U58" s="119">
        <f t="shared" si="2"/>
        <v>31431803.347899999</v>
      </c>
      <c r="V58" s="118">
        <f t="shared" si="10"/>
        <v>26984379.552500002</v>
      </c>
      <c r="W58" s="119">
        <f t="shared" ref="W58:W64" si="24">SUM(U58:V58)</f>
        <v>58416182.900399998</v>
      </c>
      <c r="X58" s="119">
        <f t="shared" ref="X58:X64" si="25">+K58+L58+M58</f>
        <v>24298859.125949997</v>
      </c>
      <c r="Y58" s="120">
        <f t="shared" ref="Y58:Y64" si="26">+W58+X58</f>
        <v>82715042.026349992</v>
      </c>
    </row>
    <row r="59" spans="1:25">
      <c r="A59" s="113" t="s">
        <v>198</v>
      </c>
      <c r="B59" s="113">
        <v>0</v>
      </c>
      <c r="C59" s="113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  <c r="N59" s="113"/>
      <c r="O59" s="113">
        <f t="shared" ref="O59:O64" si="27">SUM(B59:M59)</f>
        <v>0</v>
      </c>
      <c r="Q59" s="111"/>
      <c r="R59" s="121">
        <f t="shared" si="3"/>
        <v>0</v>
      </c>
      <c r="S59" s="121">
        <f t="shared" si="1"/>
        <v>0</v>
      </c>
      <c r="T59" s="121">
        <f t="shared" si="4"/>
        <v>0</v>
      </c>
      <c r="U59" s="112">
        <f t="shared" si="2"/>
        <v>0</v>
      </c>
      <c r="V59" s="118">
        <f t="shared" si="10"/>
        <v>0</v>
      </c>
      <c r="W59" s="112">
        <f t="shared" si="24"/>
        <v>0</v>
      </c>
      <c r="X59" s="112">
        <f t="shared" si="25"/>
        <v>0</v>
      </c>
      <c r="Y59" s="111">
        <f t="shared" si="26"/>
        <v>0</v>
      </c>
    </row>
    <row r="60" spans="1:25">
      <c r="A60" s="113" t="s">
        <v>199</v>
      </c>
      <c r="B60" s="113">
        <v>0</v>
      </c>
      <c r="C60" s="113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/>
      <c r="O60" s="113">
        <f t="shared" si="27"/>
        <v>0</v>
      </c>
      <c r="Q60" s="111"/>
      <c r="R60" s="121">
        <f t="shared" si="3"/>
        <v>0</v>
      </c>
      <c r="S60" s="121">
        <f t="shared" si="1"/>
        <v>0</v>
      </c>
      <c r="T60" s="121">
        <f t="shared" si="4"/>
        <v>0</v>
      </c>
      <c r="U60" s="112">
        <f t="shared" si="2"/>
        <v>0</v>
      </c>
      <c r="V60" s="118">
        <f t="shared" si="10"/>
        <v>0</v>
      </c>
      <c r="W60" s="112">
        <f t="shared" si="24"/>
        <v>0</v>
      </c>
      <c r="X60" s="112">
        <f t="shared" si="25"/>
        <v>0</v>
      </c>
      <c r="Y60" s="111">
        <f t="shared" si="26"/>
        <v>0</v>
      </c>
    </row>
    <row r="61" spans="1:25">
      <c r="A61" s="113" t="s">
        <v>176</v>
      </c>
      <c r="B61" s="113">
        <v>0</v>
      </c>
      <c r="C61" s="113">
        <v>4987109.0432000002</v>
      </c>
      <c r="D61" s="113">
        <v>8952378.5291999988</v>
      </c>
      <c r="E61" s="113">
        <v>5150356.6066000005</v>
      </c>
      <c r="F61" s="113">
        <v>5867448.1273999996</v>
      </c>
      <c r="G61" s="113">
        <v>6474511.0414999994</v>
      </c>
      <c r="H61" s="113">
        <v>13005542.467799999</v>
      </c>
      <c r="I61" s="113">
        <v>5760131.8918000003</v>
      </c>
      <c r="J61" s="113">
        <v>8218705.1929000001</v>
      </c>
      <c r="K61" s="113">
        <v>9680499.6298999991</v>
      </c>
      <c r="L61" s="113">
        <v>7034358.5753500005</v>
      </c>
      <c r="M61" s="113">
        <v>7584000.9206999997</v>
      </c>
      <c r="N61" s="113"/>
      <c r="O61" s="113">
        <f t="shared" si="27"/>
        <v>82715042.026349992</v>
      </c>
      <c r="Q61" s="111"/>
      <c r="R61" s="121">
        <f t="shared" si="3"/>
        <v>13939487.5724</v>
      </c>
      <c r="S61" s="121">
        <f t="shared" si="1"/>
        <v>13939487.5724</v>
      </c>
      <c r="T61" s="121">
        <f t="shared" si="4"/>
        <v>17492315.7755</v>
      </c>
      <c r="U61" s="112">
        <f t="shared" si="2"/>
        <v>31431803.347899999</v>
      </c>
      <c r="V61" s="118">
        <f t="shared" si="10"/>
        <v>26984379.552500002</v>
      </c>
      <c r="W61" s="112">
        <f t="shared" si="24"/>
        <v>58416182.900399998</v>
      </c>
      <c r="X61" s="112">
        <f t="shared" si="25"/>
        <v>24298859.125949997</v>
      </c>
      <c r="Y61" s="111">
        <f t="shared" si="26"/>
        <v>82715042.026349992</v>
      </c>
    </row>
    <row r="62" spans="1:25">
      <c r="A62" s="113" t="s">
        <v>287</v>
      </c>
      <c r="B62" s="113">
        <v>0</v>
      </c>
      <c r="C62" s="113">
        <v>0</v>
      </c>
      <c r="D62" s="113">
        <v>0</v>
      </c>
      <c r="E62" s="113">
        <v>0</v>
      </c>
      <c r="F62" s="113">
        <v>0</v>
      </c>
      <c r="G62" s="113">
        <v>0</v>
      </c>
      <c r="H62" s="113">
        <v>0</v>
      </c>
      <c r="I62" s="113">
        <v>0</v>
      </c>
      <c r="J62" s="113">
        <v>0</v>
      </c>
      <c r="K62" s="113">
        <v>0</v>
      </c>
      <c r="L62" s="113">
        <v>0</v>
      </c>
      <c r="M62" s="113">
        <v>0</v>
      </c>
      <c r="N62" s="113"/>
      <c r="O62" s="113">
        <f t="shared" si="27"/>
        <v>0</v>
      </c>
      <c r="Q62" s="111"/>
      <c r="R62" s="121">
        <f t="shared" si="3"/>
        <v>0</v>
      </c>
      <c r="S62" s="121">
        <f t="shared" si="1"/>
        <v>0</v>
      </c>
      <c r="T62" s="121">
        <f t="shared" si="4"/>
        <v>0</v>
      </c>
      <c r="U62" s="112">
        <f t="shared" si="2"/>
        <v>0</v>
      </c>
      <c r="V62" s="118">
        <f t="shared" si="10"/>
        <v>0</v>
      </c>
      <c r="W62" s="112">
        <f t="shared" si="24"/>
        <v>0</v>
      </c>
      <c r="X62" s="112">
        <v>0</v>
      </c>
      <c r="Y62" s="111">
        <v>0</v>
      </c>
    </row>
    <row r="63" spans="1:25">
      <c r="A63" s="113" t="s">
        <v>271</v>
      </c>
      <c r="B63" s="113">
        <v>0</v>
      </c>
      <c r="C63" s="113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  <c r="N63" s="113"/>
      <c r="O63" s="113">
        <f>SUM(B63:M63)</f>
        <v>0</v>
      </c>
      <c r="Q63" s="111"/>
      <c r="R63" s="121">
        <f t="shared" si="3"/>
        <v>0</v>
      </c>
      <c r="S63" s="121">
        <f>SUM(R63)</f>
        <v>0</v>
      </c>
      <c r="T63" s="121">
        <f t="shared" si="4"/>
        <v>0</v>
      </c>
      <c r="U63" s="112">
        <f>SUM(S63:T63)</f>
        <v>0</v>
      </c>
      <c r="V63" s="118">
        <f t="shared" si="10"/>
        <v>0</v>
      </c>
      <c r="W63" s="112">
        <f>SUM(U63:V63)</f>
        <v>0</v>
      </c>
      <c r="X63" s="112">
        <f>+K63+L63+M63</f>
        <v>0</v>
      </c>
      <c r="Y63" s="111">
        <f>+W63+X63</f>
        <v>0</v>
      </c>
    </row>
    <row r="64" spans="1:25">
      <c r="A64" s="113" t="s">
        <v>200</v>
      </c>
      <c r="B64" s="113">
        <v>0</v>
      </c>
      <c r="C64" s="113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L64" s="113">
        <v>0</v>
      </c>
      <c r="M64" s="113">
        <v>0</v>
      </c>
      <c r="N64" s="113"/>
      <c r="O64" s="113">
        <f t="shared" si="27"/>
        <v>0</v>
      </c>
      <c r="Q64" s="111"/>
      <c r="R64" s="121">
        <f t="shared" si="3"/>
        <v>0</v>
      </c>
      <c r="S64" s="121">
        <f t="shared" si="1"/>
        <v>0</v>
      </c>
      <c r="T64" s="121">
        <f t="shared" si="4"/>
        <v>0</v>
      </c>
      <c r="U64" s="112">
        <f t="shared" si="2"/>
        <v>0</v>
      </c>
      <c r="V64" s="118">
        <f t="shared" si="10"/>
        <v>0</v>
      </c>
      <c r="W64" s="112">
        <f t="shared" si="24"/>
        <v>0</v>
      </c>
      <c r="X64" s="112">
        <f t="shared" si="25"/>
        <v>0</v>
      </c>
      <c r="Y64" s="111">
        <f t="shared" si="26"/>
        <v>0</v>
      </c>
    </row>
    <row r="65" spans="1:26">
      <c r="A65" s="113"/>
      <c r="B65" s="113"/>
      <c r="C65" s="113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 t="s">
        <v>1</v>
      </c>
      <c r="Q65" s="111"/>
      <c r="R65" s="121"/>
      <c r="S65" s="121"/>
      <c r="T65" s="121"/>
      <c r="V65" s="118"/>
    </row>
    <row r="66" spans="1:26">
      <c r="A66" s="117" t="s">
        <v>201</v>
      </c>
      <c r="B66" s="117">
        <f>SUM(B67:B68)</f>
        <v>2568519.1266999999</v>
      </c>
      <c r="C66" s="117">
        <f t="shared" ref="C66:M66" si="28">SUM(C67:C68)</f>
        <v>2672465.8924000002</v>
      </c>
      <c r="D66" s="117">
        <f t="shared" si="28"/>
        <v>2811835.6661999999</v>
      </c>
      <c r="E66" s="117">
        <f t="shared" si="28"/>
        <v>2835246.9481999995</v>
      </c>
      <c r="F66" s="117">
        <f t="shared" si="28"/>
        <v>2692367.3155</v>
      </c>
      <c r="G66" s="117">
        <f t="shared" si="28"/>
        <v>2625151.0398999997</v>
      </c>
      <c r="H66" s="117">
        <f t="shared" si="28"/>
        <v>2770158.5496000005</v>
      </c>
      <c r="I66" s="117">
        <f t="shared" si="28"/>
        <v>2637415.5073999995</v>
      </c>
      <c r="J66" s="117">
        <f t="shared" si="28"/>
        <v>2743042.6975000002</v>
      </c>
      <c r="K66" s="117">
        <f t="shared" si="28"/>
        <v>2626788.9149999996</v>
      </c>
      <c r="L66" s="117">
        <f>SUM(L67:L68)</f>
        <v>2700808.120866667</v>
      </c>
      <c r="M66" s="117">
        <f t="shared" si="28"/>
        <v>2715472.0832333332</v>
      </c>
      <c r="N66" s="117"/>
      <c r="O66" s="125">
        <f>SUM(O67:O68)</f>
        <v>32399271.862500001</v>
      </c>
      <c r="P66" s="111">
        <v>32399272</v>
      </c>
      <c r="Q66" s="111"/>
      <c r="R66" s="121">
        <f t="shared" si="3"/>
        <v>8052820.6853</v>
      </c>
      <c r="S66" s="118">
        <f t="shared" si="1"/>
        <v>8052820.6853</v>
      </c>
      <c r="T66" s="121">
        <f t="shared" si="4"/>
        <v>8152765.3035999984</v>
      </c>
      <c r="U66" s="119">
        <f t="shared" si="2"/>
        <v>16205585.988899998</v>
      </c>
      <c r="V66" s="118">
        <f t="shared" si="10"/>
        <v>8150616.7544999998</v>
      </c>
      <c r="W66" s="119">
        <f>SUM(U66:V66)</f>
        <v>24356202.7434</v>
      </c>
      <c r="X66" s="119">
        <f>+K66+L66+M66</f>
        <v>8043069.1190999998</v>
      </c>
      <c r="Y66" s="120">
        <f>+W66+X66</f>
        <v>32399271.862500001</v>
      </c>
    </row>
    <row r="67" spans="1:26">
      <c r="A67" s="113" t="s">
        <v>197</v>
      </c>
      <c r="B67" s="113">
        <v>2568519.1266999999</v>
      </c>
      <c r="C67" s="113">
        <v>2672465.8924000002</v>
      </c>
      <c r="D67" s="113">
        <v>2811835.6661999999</v>
      </c>
      <c r="E67" s="113">
        <v>2835246.9481999995</v>
      </c>
      <c r="F67" s="113">
        <v>2692367.3155</v>
      </c>
      <c r="G67" s="113">
        <v>2625151.0398999997</v>
      </c>
      <c r="H67" s="113">
        <v>2770158.5496000005</v>
      </c>
      <c r="I67" s="113">
        <v>2637415.5073999995</v>
      </c>
      <c r="J67" s="113">
        <v>2743042.6975000002</v>
      </c>
      <c r="K67" s="113">
        <v>2626788.9149999996</v>
      </c>
      <c r="L67" s="113">
        <v>2700808.120866667</v>
      </c>
      <c r="M67" s="113">
        <v>2715472.0832333332</v>
      </c>
      <c r="N67" s="113"/>
      <c r="O67" s="113">
        <f>SUM(B67:M67)</f>
        <v>32399271.862500001</v>
      </c>
      <c r="Q67" s="111"/>
      <c r="R67" s="121">
        <f t="shared" si="3"/>
        <v>8052820.6853</v>
      </c>
      <c r="S67" s="121">
        <f t="shared" si="1"/>
        <v>8052820.6853</v>
      </c>
      <c r="T67" s="121">
        <f t="shared" si="4"/>
        <v>8152765.3035999984</v>
      </c>
      <c r="U67" s="112">
        <f t="shared" si="2"/>
        <v>16205585.988899998</v>
      </c>
      <c r="V67" s="118">
        <f t="shared" si="10"/>
        <v>8150616.7544999998</v>
      </c>
      <c r="W67" s="112">
        <f>SUM(U67:V67)</f>
        <v>24356202.7434</v>
      </c>
      <c r="X67" s="112">
        <f>+K67+L67+M67</f>
        <v>8043069.1190999998</v>
      </c>
      <c r="Y67" s="111">
        <f>+W67+X67</f>
        <v>32399271.862500001</v>
      </c>
    </row>
    <row r="68" spans="1:26">
      <c r="A68" s="113" t="s">
        <v>202</v>
      </c>
      <c r="B68" s="113">
        <v>0</v>
      </c>
      <c r="C68" s="113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/>
      <c r="O68" s="113">
        <f>SUM(B68:M68)</f>
        <v>0</v>
      </c>
      <c r="Q68" s="111"/>
      <c r="R68" s="121">
        <f t="shared" si="3"/>
        <v>0</v>
      </c>
      <c r="S68" s="121">
        <f t="shared" si="1"/>
        <v>0</v>
      </c>
      <c r="T68" s="121">
        <f t="shared" si="4"/>
        <v>0</v>
      </c>
      <c r="U68" s="112">
        <f t="shared" si="2"/>
        <v>0</v>
      </c>
      <c r="V68" s="118">
        <f t="shared" si="10"/>
        <v>0</v>
      </c>
      <c r="W68" s="112">
        <f>SUM(U68:V68)</f>
        <v>0</v>
      </c>
      <c r="X68" s="112">
        <f>+K68+L68+M68</f>
        <v>0</v>
      </c>
      <c r="Y68" s="111">
        <f>+W68+X68</f>
        <v>0</v>
      </c>
    </row>
    <row r="69" spans="1:26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 t="s">
        <v>1</v>
      </c>
      <c r="Q69" s="111"/>
      <c r="R69" s="121"/>
      <c r="S69" s="118"/>
      <c r="T69" s="121"/>
      <c r="V69" s="118"/>
    </row>
    <row r="70" spans="1:26">
      <c r="A70" s="122" t="s">
        <v>17</v>
      </c>
      <c r="B70" s="113">
        <f>SUM(B71:B84)</f>
        <v>2786250</v>
      </c>
      <c r="C70" s="113">
        <f>SUM(C71:C84)</f>
        <v>2786250</v>
      </c>
      <c r="D70" s="113">
        <f>SUM(D71:D84)</f>
        <v>2786250</v>
      </c>
      <c r="E70" s="113">
        <f>SUM(E71:E84)</f>
        <v>12124059.8749</v>
      </c>
      <c r="F70" s="113">
        <f>SUM(F71:F84)</f>
        <v>24346136.447700001</v>
      </c>
      <c r="G70" s="113">
        <f t="shared" ref="G70:L70" si="29">SUM(G71:G84)</f>
        <v>23179050.580766667</v>
      </c>
      <c r="H70" s="113">
        <f t="shared" si="29"/>
        <v>31135135.241966672</v>
      </c>
      <c r="I70" s="113">
        <f t="shared" si="29"/>
        <v>9716179.0077666678</v>
      </c>
      <c r="J70" s="113">
        <f t="shared" si="29"/>
        <v>29081323.996966667</v>
      </c>
      <c r="K70" s="113">
        <f t="shared" si="29"/>
        <v>6688815.4501666669</v>
      </c>
      <c r="L70" s="113">
        <f t="shared" si="29"/>
        <v>13273738.021466667</v>
      </c>
      <c r="M70" s="113">
        <f>SUM(M71:M84)</f>
        <v>18146693.683599997</v>
      </c>
      <c r="N70" s="113"/>
      <c r="O70" s="125">
        <f>SUM(O71:O84)</f>
        <v>176049882.3053</v>
      </c>
      <c r="P70" s="111">
        <v>176049882</v>
      </c>
      <c r="Q70" s="111"/>
      <c r="R70" s="121">
        <f t="shared" si="3"/>
        <v>8358750</v>
      </c>
      <c r="S70" s="118">
        <f>SUM(R70)</f>
        <v>8358750</v>
      </c>
      <c r="T70" s="121">
        <f t="shared" si="4"/>
        <v>59649246.90336667</v>
      </c>
      <c r="U70" s="119">
        <f t="shared" si="2"/>
        <v>68007996.90336667</v>
      </c>
      <c r="V70" s="118">
        <f t="shared" si="10"/>
        <v>69932638.246700019</v>
      </c>
      <c r="W70" s="119">
        <f t="shared" ref="W70:W84" si="30">SUM(U70:V70)</f>
        <v>137940635.15006667</v>
      </c>
      <c r="X70" s="119">
        <f t="shared" ref="X70:X84" si="31">+K70+L70+M70</f>
        <v>38109247.155233331</v>
      </c>
      <c r="Y70" s="120">
        <f>+W70+X70</f>
        <v>176049882.3053</v>
      </c>
    </row>
    <row r="71" spans="1:26">
      <c r="A71" s="113" t="s">
        <v>357</v>
      </c>
      <c r="B71" s="113">
        <v>0</v>
      </c>
      <c r="C71" s="113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v>7247050.3360000011</v>
      </c>
      <c r="I71" s="113">
        <v>124321</v>
      </c>
      <c r="J71" s="113">
        <v>0</v>
      </c>
      <c r="K71" s="113">
        <v>1854000</v>
      </c>
      <c r="L71" s="113">
        <v>7629584.3123000003</v>
      </c>
      <c r="M71" s="113">
        <v>0</v>
      </c>
      <c r="N71" s="113"/>
      <c r="O71" s="126">
        <f t="shared" ref="O71:O83" si="32">SUM(B71:M71)</f>
        <v>16854955.6483</v>
      </c>
      <c r="Q71" s="111"/>
      <c r="R71" s="121">
        <f t="shared" si="3"/>
        <v>0</v>
      </c>
      <c r="S71" s="121">
        <f t="shared" si="1"/>
        <v>0</v>
      </c>
      <c r="T71" s="121">
        <f>SUM(E71+F71+G71)</f>
        <v>0</v>
      </c>
      <c r="U71" s="112">
        <f>SUM(S71:T71)</f>
        <v>0</v>
      </c>
      <c r="V71" s="118">
        <f t="shared" si="10"/>
        <v>7371371.3360000011</v>
      </c>
      <c r="W71" s="112">
        <f t="shared" si="30"/>
        <v>7371371.3360000011</v>
      </c>
      <c r="X71" s="112">
        <f t="shared" si="31"/>
        <v>9483584.3123000003</v>
      </c>
      <c r="Y71" s="111">
        <f t="shared" ref="Y71:Y84" si="33">+W71+X71</f>
        <v>16854955.6483</v>
      </c>
    </row>
    <row r="72" spans="1:26">
      <c r="A72" s="110" t="s">
        <v>358</v>
      </c>
      <c r="B72" s="113">
        <v>0</v>
      </c>
      <c r="C72" s="113">
        <v>0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2071766.7200000002</v>
      </c>
      <c r="J72" s="113">
        <v>0</v>
      </c>
      <c r="K72" s="113">
        <v>546533.45000000007</v>
      </c>
      <c r="L72" s="113">
        <v>1573861.3725000003</v>
      </c>
      <c r="M72" s="113">
        <v>0</v>
      </c>
      <c r="N72" s="113"/>
      <c r="O72" s="126">
        <f t="shared" si="32"/>
        <v>4192161.5425000004</v>
      </c>
      <c r="Q72" s="111"/>
      <c r="R72" s="121">
        <f t="shared" si="3"/>
        <v>0</v>
      </c>
      <c r="S72" s="121">
        <f t="shared" ref="S72:S81" si="34">SUM(R72)</f>
        <v>0</v>
      </c>
      <c r="T72" s="121">
        <f t="shared" si="4"/>
        <v>0</v>
      </c>
      <c r="U72" s="112">
        <f t="shared" ref="U72:U84" si="35">SUM(S72:T72)</f>
        <v>0</v>
      </c>
      <c r="V72" s="118">
        <f t="shared" ref="V72:V84" si="36">+H72+I72+J72</f>
        <v>2071766.7200000002</v>
      </c>
      <c r="W72" s="112">
        <f t="shared" si="30"/>
        <v>2071766.7200000002</v>
      </c>
      <c r="X72" s="112">
        <f t="shared" si="31"/>
        <v>2120394.8225000002</v>
      </c>
      <c r="Y72" s="111">
        <f t="shared" si="33"/>
        <v>4192161.5425000004</v>
      </c>
    </row>
    <row r="73" spans="1:26">
      <c r="A73" s="110" t="s">
        <v>359</v>
      </c>
      <c r="B73" s="113">
        <v>0</v>
      </c>
      <c r="C73" s="113">
        <v>0</v>
      </c>
      <c r="D73" s="113">
        <v>0</v>
      </c>
      <c r="E73" s="113">
        <v>0</v>
      </c>
      <c r="F73" s="113">
        <v>0</v>
      </c>
      <c r="G73" s="113">
        <v>1284042.3366666667</v>
      </c>
      <c r="H73" s="113">
        <v>1284042.3366666667</v>
      </c>
      <c r="I73" s="113">
        <v>1284042.3366666667</v>
      </c>
      <c r="J73" s="113">
        <v>1284042.3366666667</v>
      </c>
      <c r="K73" s="113">
        <v>1284042.3366666667</v>
      </c>
      <c r="L73" s="113">
        <v>1284042.3366666667</v>
      </c>
      <c r="M73" s="113">
        <v>0</v>
      </c>
      <c r="N73" s="113"/>
      <c r="O73" s="126">
        <f t="shared" si="32"/>
        <v>7704254.0200000005</v>
      </c>
      <c r="Q73" s="111"/>
      <c r="R73" s="121">
        <f t="shared" ref="R73:R86" si="37">B73+C73+D73</f>
        <v>0</v>
      </c>
      <c r="S73" s="121">
        <f t="shared" si="34"/>
        <v>0</v>
      </c>
      <c r="T73" s="121">
        <f t="shared" ref="T73:T86" si="38">SUM(E73+F73+G73)</f>
        <v>1284042.3366666667</v>
      </c>
      <c r="U73" s="112">
        <f t="shared" si="35"/>
        <v>1284042.3366666667</v>
      </c>
      <c r="V73" s="118">
        <f t="shared" si="36"/>
        <v>3852127.01</v>
      </c>
      <c r="W73" s="112">
        <f t="shared" si="30"/>
        <v>5136169.3466666667</v>
      </c>
      <c r="X73" s="112">
        <f t="shared" si="31"/>
        <v>2568084.6733333333</v>
      </c>
      <c r="Y73" s="111">
        <f t="shared" si="33"/>
        <v>7704254.0199999996</v>
      </c>
    </row>
    <row r="74" spans="1:26">
      <c r="A74" s="113" t="s">
        <v>343</v>
      </c>
      <c r="B74" s="113">
        <v>0</v>
      </c>
      <c r="C74" s="113">
        <v>0</v>
      </c>
      <c r="D74" s="113">
        <v>0</v>
      </c>
      <c r="E74" s="113">
        <v>0</v>
      </c>
      <c r="F74" s="113">
        <v>0</v>
      </c>
      <c r="G74" s="113">
        <v>3104999.89</v>
      </c>
      <c r="H74" s="113">
        <v>3104999.89</v>
      </c>
      <c r="I74" s="113">
        <v>0</v>
      </c>
      <c r="J74" s="113">
        <v>4140000.2206999999</v>
      </c>
      <c r="K74" s="113">
        <v>0</v>
      </c>
      <c r="L74" s="113">
        <v>0</v>
      </c>
      <c r="M74" s="113">
        <v>0</v>
      </c>
      <c r="N74" s="113"/>
      <c r="O74" s="126">
        <f t="shared" si="32"/>
        <v>10350000.000700001</v>
      </c>
      <c r="Q74" s="111"/>
      <c r="R74" s="121">
        <f t="shared" si="37"/>
        <v>0</v>
      </c>
      <c r="S74" s="121">
        <f t="shared" si="34"/>
        <v>0</v>
      </c>
      <c r="T74" s="121">
        <f t="shared" si="38"/>
        <v>3104999.89</v>
      </c>
      <c r="U74" s="112">
        <f t="shared" si="35"/>
        <v>3104999.89</v>
      </c>
      <c r="V74" s="118">
        <f t="shared" si="36"/>
        <v>7245000.1107000001</v>
      </c>
      <c r="W74" s="112">
        <f t="shared" si="30"/>
        <v>10350000.000700001</v>
      </c>
      <c r="X74" s="112">
        <f t="shared" si="31"/>
        <v>0</v>
      </c>
      <c r="Y74" s="111">
        <f t="shared" si="33"/>
        <v>10350000.000700001</v>
      </c>
    </row>
    <row r="75" spans="1:26" s="141" customFormat="1">
      <c r="A75" s="126" t="s">
        <v>309</v>
      </c>
      <c r="B75" s="113">
        <v>0</v>
      </c>
      <c r="C75" s="113">
        <v>0</v>
      </c>
      <c r="D75" s="113">
        <v>0</v>
      </c>
      <c r="E75" s="113">
        <v>0</v>
      </c>
      <c r="F75" s="113">
        <v>0</v>
      </c>
      <c r="G75" s="113">
        <v>2186507.6591000003</v>
      </c>
      <c r="H75" s="113">
        <v>1609099.7943000002</v>
      </c>
      <c r="I75" s="113">
        <v>2878656.5969000002</v>
      </c>
      <c r="J75" s="113">
        <v>1256878.6047</v>
      </c>
      <c r="K75" s="113">
        <v>0</v>
      </c>
      <c r="L75" s="113">
        <v>0</v>
      </c>
      <c r="M75" s="113">
        <v>1656964.6359000003</v>
      </c>
      <c r="N75" s="113"/>
      <c r="O75" s="126">
        <f t="shared" si="32"/>
        <v>9588107.2909000013</v>
      </c>
      <c r="P75" s="111"/>
      <c r="Q75" s="111"/>
      <c r="R75" s="137">
        <f t="shared" si="37"/>
        <v>0</v>
      </c>
      <c r="S75" s="137">
        <f t="shared" si="34"/>
        <v>0</v>
      </c>
      <c r="T75" s="137">
        <f t="shared" si="38"/>
        <v>2186507.6591000003</v>
      </c>
      <c r="U75" s="138">
        <f t="shared" si="35"/>
        <v>2186507.6591000003</v>
      </c>
      <c r="V75" s="139">
        <f t="shared" si="36"/>
        <v>5744634.9959000004</v>
      </c>
      <c r="W75" s="138">
        <f t="shared" si="30"/>
        <v>7931142.6550000012</v>
      </c>
      <c r="X75" s="138">
        <f t="shared" si="31"/>
        <v>1656964.6359000003</v>
      </c>
      <c r="Y75" s="140">
        <f t="shared" si="33"/>
        <v>9588107.2909000013</v>
      </c>
      <c r="Z75" s="140"/>
    </row>
    <row r="76" spans="1:26">
      <c r="A76" s="113" t="s">
        <v>364</v>
      </c>
      <c r="B76" s="113">
        <v>0</v>
      </c>
      <c r="C76" s="113">
        <v>0</v>
      </c>
      <c r="D76" s="113">
        <v>0</v>
      </c>
      <c r="E76" s="113">
        <v>0</v>
      </c>
      <c r="F76" s="113">
        <v>0</v>
      </c>
      <c r="G76" s="113">
        <v>465750.55</v>
      </c>
      <c r="H76" s="113">
        <v>465750.55</v>
      </c>
      <c r="I76" s="113">
        <v>0</v>
      </c>
      <c r="J76" s="113">
        <v>620998.89650000003</v>
      </c>
      <c r="K76" s="113">
        <v>0</v>
      </c>
      <c r="L76" s="113">
        <v>0</v>
      </c>
      <c r="M76" s="113">
        <v>0</v>
      </c>
      <c r="N76" s="113"/>
      <c r="O76" s="126">
        <f t="shared" si="32"/>
        <v>1552499.9964999999</v>
      </c>
      <c r="Q76" s="111"/>
      <c r="R76" s="121">
        <f t="shared" si="37"/>
        <v>0</v>
      </c>
      <c r="S76" s="121">
        <f t="shared" si="34"/>
        <v>0</v>
      </c>
      <c r="T76" s="121">
        <f t="shared" si="38"/>
        <v>465750.55</v>
      </c>
      <c r="U76" s="112">
        <f t="shared" si="35"/>
        <v>465750.55</v>
      </c>
      <c r="V76" s="118">
        <f t="shared" si="36"/>
        <v>1086749.4465000001</v>
      </c>
      <c r="W76" s="112">
        <f t="shared" si="30"/>
        <v>1552499.9965000001</v>
      </c>
      <c r="X76" s="112">
        <f t="shared" si="31"/>
        <v>0</v>
      </c>
      <c r="Y76" s="111">
        <f t="shared" si="33"/>
        <v>1552499.9965000001</v>
      </c>
    </row>
    <row r="77" spans="1:26">
      <c r="A77" s="113" t="s">
        <v>360</v>
      </c>
      <c r="B77" s="113">
        <v>0</v>
      </c>
      <c r="C77" s="113">
        <v>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967077.83559999999</v>
      </c>
      <c r="K77" s="113">
        <v>0</v>
      </c>
      <c r="L77" s="113">
        <v>0</v>
      </c>
      <c r="M77" s="113">
        <v>9378429.2329999991</v>
      </c>
      <c r="N77" s="113"/>
      <c r="O77" s="126">
        <f t="shared" si="32"/>
        <v>10345507.068599999</v>
      </c>
      <c r="Q77" s="111"/>
      <c r="R77" s="121">
        <f t="shared" si="37"/>
        <v>0</v>
      </c>
      <c r="S77" s="121">
        <f t="shared" si="34"/>
        <v>0</v>
      </c>
      <c r="T77" s="121">
        <f t="shared" si="38"/>
        <v>0</v>
      </c>
      <c r="U77" s="112">
        <f t="shared" si="35"/>
        <v>0</v>
      </c>
      <c r="V77" s="118">
        <f t="shared" si="36"/>
        <v>967077.83559999999</v>
      </c>
      <c r="W77" s="112">
        <f t="shared" si="30"/>
        <v>967077.83559999999</v>
      </c>
      <c r="X77" s="112">
        <f t="shared" si="31"/>
        <v>9378429.2329999991</v>
      </c>
      <c r="Y77" s="111">
        <f t="shared" si="33"/>
        <v>10345507.068599999</v>
      </c>
    </row>
    <row r="78" spans="1:26">
      <c r="A78" s="113" t="s">
        <v>365</v>
      </c>
      <c r="B78" s="113">
        <v>0</v>
      </c>
      <c r="C78" s="113">
        <v>0</v>
      </c>
      <c r="D78" s="113">
        <v>0</v>
      </c>
      <c r="E78" s="113">
        <v>0</v>
      </c>
      <c r="F78" s="113">
        <v>0</v>
      </c>
      <c r="G78" s="113">
        <v>3104999.89</v>
      </c>
      <c r="H78" s="113">
        <v>3104999.89</v>
      </c>
      <c r="I78" s="113">
        <v>0</v>
      </c>
      <c r="J78" s="113">
        <v>4140000.2206999999</v>
      </c>
      <c r="K78" s="113">
        <v>0</v>
      </c>
      <c r="L78" s="113">
        <v>0</v>
      </c>
      <c r="M78" s="113">
        <v>0</v>
      </c>
      <c r="N78" s="113"/>
      <c r="O78" s="126">
        <f>SUM(B78:M78)</f>
        <v>10350000.000700001</v>
      </c>
      <c r="Q78" s="111"/>
      <c r="R78" s="121">
        <f t="shared" si="37"/>
        <v>0</v>
      </c>
      <c r="S78" s="121">
        <f t="shared" si="34"/>
        <v>0</v>
      </c>
      <c r="T78" s="121">
        <f t="shared" si="38"/>
        <v>3104999.89</v>
      </c>
      <c r="U78" s="112">
        <f t="shared" si="35"/>
        <v>3104999.89</v>
      </c>
      <c r="V78" s="118">
        <f t="shared" si="36"/>
        <v>7245000.1107000001</v>
      </c>
      <c r="W78" s="112">
        <f t="shared" si="30"/>
        <v>10350000.000700001</v>
      </c>
      <c r="X78" s="112">
        <f t="shared" si="31"/>
        <v>0</v>
      </c>
      <c r="Y78" s="111">
        <f t="shared" si="33"/>
        <v>10350000.000700001</v>
      </c>
    </row>
    <row r="79" spans="1:26">
      <c r="A79" s="113" t="s">
        <v>361</v>
      </c>
      <c r="B79" s="113">
        <v>2786250</v>
      </c>
      <c r="C79" s="113">
        <v>2786250</v>
      </c>
      <c r="D79" s="113">
        <v>2786250</v>
      </c>
      <c r="E79" s="113">
        <v>12124059.8749</v>
      </c>
      <c r="F79" s="113">
        <v>24346136.447700001</v>
      </c>
      <c r="G79" s="113">
        <v>2786250</v>
      </c>
      <c r="H79" s="113">
        <v>4072692.19</v>
      </c>
      <c r="I79" s="113">
        <v>3357392.3541999999</v>
      </c>
      <c r="J79" s="113">
        <v>2786250</v>
      </c>
      <c r="K79" s="113">
        <v>2786250</v>
      </c>
      <c r="L79" s="113">
        <v>2786250</v>
      </c>
      <c r="M79" s="113">
        <v>6595969.1332</v>
      </c>
      <c r="N79" s="113"/>
      <c r="O79" s="126">
        <f t="shared" si="32"/>
        <v>70000000</v>
      </c>
      <c r="Q79" s="111"/>
      <c r="R79" s="121">
        <f t="shared" si="37"/>
        <v>8358750</v>
      </c>
      <c r="S79" s="121">
        <f t="shared" si="34"/>
        <v>8358750</v>
      </c>
      <c r="T79" s="121">
        <f t="shared" si="38"/>
        <v>39256446.3226</v>
      </c>
      <c r="U79" s="112">
        <f t="shared" si="35"/>
        <v>47615196.3226</v>
      </c>
      <c r="V79" s="118">
        <f t="shared" si="36"/>
        <v>10216334.544199999</v>
      </c>
      <c r="W79" s="112">
        <f t="shared" si="30"/>
        <v>57831530.866799995</v>
      </c>
      <c r="X79" s="112">
        <f t="shared" si="31"/>
        <v>12168469.133200001</v>
      </c>
      <c r="Y79" s="111">
        <f t="shared" si="33"/>
        <v>70000000</v>
      </c>
    </row>
    <row r="80" spans="1:26" s="141" customFormat="1">
      <c r="A80" s="126" t="s">
        <v>362</v>
      </c>
      <c r="B80" s="113">
        <v>0</v>
      </c>
      <c r="C80" s="113">
        <v>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3">
        <v>224076.38670000003</v>
      </c>
      <c r="K80" s="113">
        <v>162539.74739999999</v>
      </c>
      <c r="L80" s="113">
        <v>0</v>
      </c>
      <c r="M80" s="113">
        <v>363780.60149999993</v>
      </c>
      <c r="N80" s="113"/>
      <c r="O80" s="126">
        <f t="shared" si="32"/>
        <v>750396.73560000001</v>
      </c>
      <c r="P80" s="111"/>
      <c r="Q80" s="111"/>
      <c r="R80" s="137">
        <f t="shared" si="37"/>
        <v>0</v>
      </c>
      <c r="S80" s="137">
        <f t="shared" si="34"/>
        <v>0</v>
      </c>
      <c r="T80" s="137">
        <f t="shared" si="38"/>
        <v>0</v>
      </c>
      <c r="U80" s="138">
        <f t="shared" si="35"/>
        <v>0</v>
      </c>
      <c r="V80" s="139">
        <f t="shared" si="36"/>
        <v>224076.38670000003</v>
      </c>
      <c r="W80" s="138">
        <f t="shared" si="30"/>
        <v>224076.38670000003</v>
      </c>
      <c r="X80" s="138">
        <f t="shared" si="31"/>
        <v>526320.34889999987</v>
      </c>
      <c r="Y80" s="140">
        <f t="shared" si="33"/>
        <v>750396.7355999999</v>
      </c>
      <c r="Z80" s="140"/>
    </row>
    <row r="81" spans="1:26">
      <c r="A81" s="113" t="s">
        <v>363</v>
      </c>
      <c r="B81" s="113">
        <v>0</v>
      </c>
      <c r="C81" s="113">
        <v>0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3">
        <v>0</v>
      </c>
      <c r="K81" s="113">
        <v>55449.916100000002</v>
      </c>
      <c r="L81" s="113">
        <v>0</v>
      </c>
      <c r="M81" s="113">
        <v>151550.08000000002</v>
      </c>
      <c r="N81" s="113"/>
      <c r="O81" s="126">
        <f t="shared" si="32"/>
        <v>206999.99610000002</v>
      </c>
      <c r="Q81" s="111"/>
      <c r="R81" s="121">
        <f t="shared" si="37"/>
        <v>0</v>
      </c>
      <c r="S81" s="121">
        <f t="shared" si="34"/>
        <v>0</v>
      </c>
      <c r="T81" s="121">
        <f t="shared" si="38"/>
        <v>0</v>
      </c>
      <c r="U81" s="112">
        <f t="shared" si="35"/>
        <v>0</v>
      </c>
      <c r="V81" s="118">
        <f t="shared" si="36"/>
        <v>0</v>
      </c>
      <c r="W81" s="112">
        <f t="shared" si="30"/>
        <v>0</v>
      </c>
      <c r="X81" s="112">
        <f t="shared" si="31"/>
        <v>206999.99610000002</v>
      </c>
      <c r="Y81" s="111">
        <f t="shared" si="33"/>
        <v>206999.99610000002</v>
      </c>
    </row>
    <row r="82" spans="1:26">
      <c r="A82" s="113" t="s">
        <v>366</v>
      </c>
      <c r="B82" s="113">
        <v>0</v>
      </c>
      <c r="C82" s="113">
        <v>0</v>
      </c>
      <c r="D82" s="113">
        <v>0</v>
      </c>
      <c r="E82" s="113">
        <v>0</v>
      </c>
      <c r="F82" s="113">
        <v>0</v>
      </c>
      <c r="G82" s="113">
        <v>3726000.2800000003</v>
      </c>
      <c r="H82" s="113">
        <v>3726000.2800000003</v>
      </c>
      <c r="I82" s="113">
        <v>0</v>
      </c>
      <c r="J82" s="113">
        <v>4967999.4429000001</v>
      </c>
      <c r="K82" s="113">
        <v>0</v>
      </c>
      <c r="L82" s="113">
        <v>0</v>
      </c>
      <c r="M82" s="113">
        <v>0</v>
      </c>
      <c r="N82" s="113"/>
      <c r="O82" s="126">
        <f t="shared" si="32"/>
        <v>12420000.002900001</v>
      </c>
      <c r="Q82" s="111"/>
      <c r="R82" s="121">
        <f t="shared" si="37"/>
        <v>0</v>
      </c>
      <c r="S82" s="121">
        <f>SUM(R82)</f>
        <v>0</v>
      </c>
      <c r="T82" s="121">
        <f t="shared" si="38"/>
        <v>3726000.2800000003</v>
      </c>
      <c r="U82" s="112">
        <f t="shared" si="35"/>
        <v>3726000.2800000003</v>
      </c>
      <c r="V82" s="118">
        <f t="shared" si="36"/>
        <v>8693999.7228999995</v>
      </c>
      <c r="W82" s="112">
        <f t="shared" si="30"/>
        <v>12420000.002900001</v>
      </c>
      <c r="X82" s="112">
        <f t="shared" si="31"/>
        <v>0</v>
      </c>
      <c r="Y82" s="111">
        <f t="shared" si="33"/>
        <v>12420000.002900001</v>
      </c>
    </row>
    <row r="83" spans="1:26" s="141" customFormat="1">
      <c r="A83" s="126" t="s">
        <v>367</v>
      </c>
      <c r="B83" s="113">
        <v>0</v>
      </c>
      <c r="C83" s="113">
        <v>0</v>
      </c>
      <c r="D83" s="113">
        <v>0</v>
      </c>
      <c r="E83" s="113">
        <v>0</v>
      </c>
      <c r="F83" s="113">
        <v>0</v>
      </c>
      <c r="G83" s="113">
        <v>6520499.9750000006</v>
      </c>
      <c r="H83" s="113">
        <v>6520499.9750000006</v>
      </c>
      <c r="I83" s="113">
        <v>0</v>
      </c>
      <c r="J83" s="113">
        <v>8694000.0525000002</v>
      </c>
      <c r="K83" s="113">
        <v>0</v>
      </c>
      <c r="L83" s="113">
        <v>0</v>
      </c>
      <c r="M83" s="113">
        <v>0</v>
      </c>
      <c r="N83" s="113"/>
      <c r="O83" s="126">
        <f t="shared" si="32"/>
        <v>21735000.002500001</v>
      </c>
      <c r="P83" s="111"/>
      <c r="Q83" s="111"/>
      <c r="R83" s="137">
        <f t="shared" si="37"/>
        <v>0</v>
      </c>
      <c r="S83" s="137">
        <f>SUM(R83)</f>
        <v>0</v>
      </c>
      <c r="T83" s="137">
        <f t="shared" si="38"/>
        <v>6520499.9750000006</v>
      </c>
      <c r="U83" s="138">
        <f t="shared" si="35"/>
        <v>6520499.9750000006</v>
      </c>
      <c r="V83" s="139">
        <f t="shared" si="36"/>
        <v>15214500.0275</v>
      </c>
      <c r="W83" s="138">
        <f t="shared" si="30"/>
        <v>21735000.002500001</v>
      </c>
      <c r="X83" s="138">
        <f t="shared" si="31"/>
        <v>0</v>
      </c>
      <c r="Y83" s="140">
        <f t="shared" si="33"/>
        <v>21735000.002500001</v>
      </c>
      <c r="Z83" s="140"/>
    </row>
    <row r="84" spans="1:26">
      <c r="A84" s="113" t="s">
        <v>303</v>
      </c>
      <c r="B84" s="113">
        <v>0</v>
      </c>
      <c r="C84" s="113">
        <v>0</v>
      </c>
      <c r="D84" s="113">
        <v>0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3">
        <v>0</v>
      </c>
      <c r="K84" s="113">
        <v>0</v>
      </c>
      <c r="L84" s="113">
        <v>0</v>
      </c>
      <c r="M84" s="113">
        <v>0</v>
      </c>
      <c r="N84" s="113"/>
      <c r="O84" s="113">
        <f>SUM(B84:M84)</f>
        <v>0</v>
      </c>
      <c r="Q84" s="111"/>
      <c r="R84" s="121">
        <f t="shared" si="37"/>
        <v>0</v>
      </c>
      <c r="S84" s="121">
        <f>SUM(R84)</f>
        <v>0</v>
      </c>
      <c r="T84" s="121">
        <f>SUM(E84+F84+G84)</f>
        <v>0</v>
      </c>
      <c r="U84" s="112">
        <f t="shared" si="35"/>
        <v>0</v>
      </c>
      <c r="V84" s="118">
        <f t="shared" si="36"/>
        <v>0</v>
      </c>
      <c r="W84" s="112">
        <f t="shared" si="30"/>
        <v>0</v>
      </c>
      <c r="X84" s="112">
        <f t="shared" si="31"/>
        <v>0</v>
      </c>
      <c r="Y84" s="111">
        <f t="shared" si="33"/>
        <v>0</v>
      </c>
    </row>
    <row r="85" spans="1:26">
      <c r="A85" s="113"/>
      <c r="B85" s="113"/>
      <c r="C85" s="113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 t="s">
        <v>1</v>
      </c>
      <c r="Q85" s="111"/>
      <c r="R85" s="121"/>
      <c r="S85" s="121"/>
      <c r="T85" s="121"/>
      <c r="U85" s="119"/>
      <c r="V85" s="118"/>
    </row>
    <row r="86" spans="1:26">
      <c r="A86" s="122" t="s">
        <v>117</v>
      </c>
      <c r="B86" s="122">
        <f>+B7+B12+B20+B28+B32+B41+B45+B52+B58+B66+B70</f>
        <v>39502547.859350003</v>
      </c>
      <c r="C86" s="122">
        <f t="shared" ref="C86:M86" si="39">+C7+C12+C20+C28+C32+C41+C45+C52+C58+C66+C70</f>
        <v>38952413.848650008</v>
      </c>
      <c r="D86" s="122">
        <f t="shared" si="39"/>
        <v>57796565.975116655</v>
      </c>
      <c r="E86" s="122">
        <f t="shared" si="39"/>
        <v>53865879.721050002</v>
      </c>
      <c r="F86" s="122">
        <f t="shared" si="39"/>
        <v>69231428.867449999</v>
      </c>
      <c r="G86" s="122">
        <f t="shared" si="39"/>
        <v>77996725.144316658</v>
      </c>
      <c r="H86" s="122">
        <f t="shared" si="39"/>
        <v>89587693.573183328</v>
      </c>
      <c r="I86" s="122">
        <f t="shared" si="39"/>
        <v>57904438.532916665</v>
      </c>
      <c r="J86" s="122">
        <f t="shared" si="39"/>
        <v>84736387.935650006</v>
      </c>
      <c r="K86" s="122">
        <f t="shared" si="39"/>
        <v>66710747.647566676</v>
      </c>
      <c r="L86" s="122">
        <f t="shared" si="39"/>
        <v>58419883.705869995</v>
      </c>
      <c r="M86" s="122">
        <f t="shared" si="39"/>
        <v>77442902.669053346</v>
      </c>
      <c r="N86" s="122"/>
      <c r="O86" s="127">
        <f>+O7+O12+O20+O28+O32+O41+O45+O52+O58+O66+O70</f>
        <v>772147615.48017323</v>
      </c>
      <c r="P86" s="127">
        <f>+P7+P12+P20+P28+P32+P41+P45+P52+P58+P66+P70</f>
        <v>824695385</v>
      </c>
      <c r="Q86" s="111"/>
      <c r="R86" s="121">
        <f t="shared" si="37"/>
        <v>136251527.68311667</v>
      </c>
      <c r="S86" s="118">
        <f>SUM(R86)</f>
        <v>136251527.68311667</v>
      </c>
      <c r="T86" s="121">
        <f t="shared" si="38"/>
        <v>201094033.73281664</v>
      </c>
      <c r="U86" s="119">
        <f>SUM(S86:T86)</f>
        <v>337345561.41593331</v>
      </c>
      <c r="V86" s="118">
        <f>SUM(H86+I86+J86)</f>
        <v>232228520.04175001</v>
      </c>
      <c r="W86" s="120">
        <f>SUM(U86:V86)</f>
        <v>569574081.45768332</v>
      </c>
      <c r="X86" s="120">
        <f>SUM(K86:M86)</f>
        <v>202573534.02249002</v>
      </c>
      <c r="Y86" s="120">
        <f>SUM(W86:X86)</f>
        <v>772147615.48017335</v>
      </c>
    </row>
    <row r="87" spans="1:26">
      <c r="A87" s="113"/>
      <c r="B87" s="113"/>
      <c r="C87" s="113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Q87" s="111"/>
      <c r="R87" s="121"/>
      <c r="S87" s="121"/>
      <c r="T87" s="121"/>
      <c r="V87" s="121"/>
    </row>
    <row r="88" spans="1:26">
      <c r="A88" s="113"/>
      <c r="B88" s="113"/>
      <c r="C88" s="113"/>
      <c r="D88" s="113">
        <f>SUM(B86:D87)</f>
        <v>136251527.68311667</v>
      </c>
      <c r="E88" s="113"/>
      <c r="F88" s="113"/>
      <c r="G88" s="113">
        <f>SUM(E86:G86)</f>
        <v>201094033.73281664</v>
      </c>
      <c r="H88" s="113"/>
      <c r="I88" s="113"/>
      <c r="J88" s="113">
        <f>SUM(H86:J86)</f>
        <v>232228520.04175001</v>
      </c>
      <c r="K88" s="113"/>
      <c r="L88" s="113"/>
      <c r="M88" s="113">
        <f>SUM(K86:M86)</f>
        <v>202573534.02249002</v>
      </c>
      <c r="N88" s="113"/>
      <c r="O88" s="113">
        <f>SUM(B88:M88)</f>
        <v>772147615.48017335</v>
      </c>
      <c r="Q88" s="111"/>
      <c r="R88" s="121"/>
      <c r="S88" s="121"/>
      <c r="T88" s="121"/>
      <c r="V88" s="121"/>
    </row>
    <row r="89" spans="1:26">
      <c r="A89" s="113"/>
      <c r="B89" s="113"/>
      <c r="C89" s="113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Q89" s="111"/>
      <c r="R89" s="121"/>
      <c r="S89" s="121"/>
      <c r="T89" s="121"/>
      <c r="V89" s="121"/>
    </row>
    <row r="90" spans="1:26">
      <c r="A90" s="113"/>
      <c r="B90" s="113"/>
      <c r="C90" s="113"/>
      <c r="D90" s="113"/>
      <c r="E90" s="113"/>
      <c r="F90" s="113"/>
      <c r="G90" s="113"/>
      <c r="H90" s="113"/>
      <c r="I90" s="113"/>
      <c r="J90" s="113"/>
      <c r="K90" s="113"/>
      <c r="L90" s="113"/>
      <c r="M90" s="134"/>
      <c r="N90" s="145"/>
      <c r="O90" s="117"/>
      <c r="Q90" s="111"/>
      <c r="R90" s="118"/>
      <c r="S90" s="118"/>
      <c r="T90" s="118"/>
      <c r="V90" s="118"/>
      <c r="W90" s="119"/>
      <c r="X90" s="119"/>
      <c r="Y90" s="120"/>
    </row>
  </sheetData>
  <mergeCells count="5">
    <mergeCell ref="A2:O2"/>
    <mergeCell ref="A3:O3"/>
    <mergeCell ref="R5:S5"/>
    <mergeCell ref="T5:U5"/>
    <mergeCell ref="V5:W5"/>
  </mergeCells>
  <phoneticPr fontId="0" type="noConversion"/>
  <pageMargins left="0.15748031496062992" right="0.15748031496062992" top="0.15748031496062992" bottom="0.15748031496062992" header="0" footer="0"/>
  <pageSetup scale="49" orientation="landscape" horizontalDpi="300" verticalDpi="300" r:id="rId1"/>
  <headerFooter alignWithMargins="0"/>
  <colBreaks count="1" manualBreakCount="1">
    <brk id="17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X129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B7" sqref="B7"/>
    </sheetView>
  </sheetViews>
  <sheetFormatPr baseColWidth="10" defaultRowHeight="12"/>
  <cols>
    <col min="1" max="1" width="40.85546875" style="48" customWidth="1"/>
    <col min="2" max="10" width="13.7109375" style="48" customWidth="1"/>
    <col min="11" max="11" width="14.85546875" style="48" bestFit="1" customWidth="1"/>
    <col min="12" max="12" width="15.5703125" style="48" bestFit="1" customWidth="1"/>
    <col min="13" max="13" width="13.7109375" style="48" customWidth="1"/>
    <col min="14" max="14" width="14.42578125" style="48" bestFit="1" customWidth="1"/>
    <col min="15" max="15" width="11.42578125" style="48"/>
    <col min="16" max="16" width="12.42578125" style="48" bestFit="1" customWidth="1"/>
    <col min="17" max="16384" width="11.42578125" style="48"/>
  </cols>
  <sheetData>
    <row r="2" spans="1:24" ht="15.75">
      <c r="A2" s="158" t="s">
        <v>320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24">
      <c r="A3" s="162" t="s">
        <v>249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24">
      <c r="A4" s="162" t="s">
        <v>321</v>
      </c>
      <c r="B4" s="162"/>
      <c r="C4" s="162"/>
      <c r="D4" s="162"/>
      <c r="E4" s="162"/>
      <c r="F4" s="162"/>
      <c r="G4" s="162"/>
      <c r="H4" s="162"/>
      <c r="I4" s="162"/>
      <c r="J4" s="162"/>
      <c r="K4" s="162"/>
      <c r="L4" s="162"/>
      <c r="M4" s="162"/>
      <c r="N4" s="162"/>
    </row>
    <row r="5" spans="1:24">
      <c r="B5" s="100" t="s">
        <v>118</v>
      </c>
      <c r="C5" s="100" t="s">
        <v>119</v>
      </c>
      <c r="D5" s="100" t="s">
        <v>120</v>
      </c>
      <c r="E5" s="100" t="s">
        <v>121</v>
      </c>
      <c r="F5" s="100" t="s">
        <v>122</v>
      </c>
      <c r="G5" s="100" t="s">
        <v>123</v>
      </c>
      <c r="H5" s="100" t="s">
        <v>124</v>
      </c>
      <c r="I5" s="100" t="s">
        <v>125</v>
      </c>
      <c r="J5" s="100" t="s">
        <v>126</v>
      </c>
      <c r="K5" s="100" t="s">
        <v>127</v>
      </c>
      <c r="L5" s="100" t="s">
        <v>128</v>
      </c>
      <c r="M5" s="100" t="s">
        <v>129</v>
      </c>
      <c r="N5" s="100" t="s">
        <v>18</v>
      </c>
      <c r="Q5" s="161" t="s">
        <v>254</v>
      </c>
      <c r="R5" s="161"/>
      <c r="S5" s="160" t="s">
        <v>255</v>
      </c>
      <c r="T5" s="160"/>
      <c r="U5" s="159" t="s">
        <v>256</v>
      </c>
      <c r="V5" s="159"/>
      <c r="W5" s="91" t="s">
        <v>257</v>
      </c>
      <c r="X5" s="91" t="s">
        <v>18</v>
      </c>
    </row>
    <row r="6" spans="1:24">
      <c r="Q6" s="88"/>
      <c r="R6" s="88"/>
      <c r="S6" s="87"/>
      <c r="T6" s="87"/>
      <c r="U6" s="89"/>
      <c r="V6" s="88"/>
      <c r="W6" s="87"/>
      <c r="X6" s="87"/>
    </row>
    <row r="7" spans="1:24">
      <c r="A7" s="61" t="s">
        <v>6</v>
      </c>
      <c r="B7" s="61">
        <f>SUM(B8:B15)</f>
        <v>46247560.859999999</v>
      </c>
      <c r="C7" s="61">
        <f>SUM(C8:C15)</f>
        <v>16149614.5</v>
      </c>
      <c r="D7" s="61">
        <f>SUM(D8:D15)</f>
        <v>13163577.109999999</v>
      </c>
      <c r="E7" s="61">
        <f>SUM(E8:E15)</f>
        <v>0</v>
      </c>
      <c r="F7" s="61">
        <f t="shared" ref="F7:M7" si="0">SUM(F8:F15)</f>
        <v>0</v>
      </c>
      <c r="G7" s="61">
        <f t="shared" si="0"/>
        <v>0</v>
      </c>
      <c r="H7" s="61">
        <f t="shared" si="0"/>
        <v>0</v>
      </c>
      <c r="I7" s="61">
        <f t="shared" si="0"/>
        <v>0</v>
      </c>
      <c r="J7" s="61">
        <f>SUM(J8:J15)</f>
        <v>0</v>
      </c>
      <c r="K7" s="61">
        <f t="shared" si="0"/>
        <v>0</v>
      </c>
      <c r="L7" s="61">
        <f t="shared" si="0"/>
        <v>0</v>
      </c>
      <c r="M7" s="61">
        <f t="shared" si="0"/>
        <v>0</v>
      </c>
      <c r="N7" s="131">
        <f>SUM(B7:M7)</f>
        <v>75560752.469999999</v>
      </c>
      <c r="Q7" s="93">
        <f>SUM(B7:D7)</f>
        <v>75560752.469999999</v>
      </c>
      <c r="R7" s="93">
        <f>Q7</f>
        <v>75560752.469999999</v>
      </c>
      <c r="S7" s="86">
        <f>SUM(E7:G7)</f>
        <v>0</v>
      </c>
      <c r="T7" s="94">
        <f>SUM(R7:S7)</f>
        <v>75560752.469999999</v>
      </c>
      <c r="U7" s="95">
        <f>SUM(H7:J7)</f>
        <v>0</v>
      </c>
      <c r="V7" s="93">
        <f>SUM(T7:U7)</f>
        <v>75560752.469999999</v>
      </c>
      <c r="W7" s="86">
        <f>SUM(K7:M7)</f>
        <v>0</v>
      </c>
      <c r="X7" s="94">
        <f>SUM(V7:W7)</f>
        <v>75560752.469999999</v>
      </c>
    </row>
    <row r="8" spans="1:24">
      <c r="A8" s="48" t="s">
        <v>49</v>
      </c>
      <c r="B8" s="48">
        <v>0</v>
      </c>
      <c r="C8" s="48">
        <v>0</v>
      </c>
      <c r="D8" s="48">
        <v>0</v>
      </c>
      <c r="E8" s="48">
        <v>0</v>
      </c>
      <c r="F8" s="48">
        <v>0</v>
      </c>
      <c r="G8" s="48">
        <v>0</v>
      </c>
      <c r="H8" s="48">
        <v>0</v>
      </c>
      <c r="I8" s="48">
        <v>0</v>
      </c>
      <c r="J8" s="48">
        <v>0</v>
      </c>
      <c r="K8" s="48">
        <v>0</v>
      </c>
      <c r="L8" s="48">
        <v>0</v>
      </c>
      <c r="M8" s="48">
        <v>0</v>
      </c>
      <c r="N8" s="48">
        <f>SUM(B8:M8)</f>
        <v>0</v>
      </c>
      <c r="Q8" s="88">
        <f>SUM(B8:D8)</f>
        <v>0</v>
      </c>
      <c r="R8" s="93">
        <f t="shared" ref="R8:R75" si="1">Q8</f>
        <v>0</v>
      </c>
      <c r="S8" s="87">
        <f>SUM(E8:G8)</f>
        <v>0</v>
      </c>
      <c r="T8" s="94">
        <f>SUM(R8:S8)</f>
        <v>0</v>
      </c>
      <c r="U8" s="89">
        <f t="shared" ref="U8:U70" si="2">SUM(H8:J8)</f>
        <v>0</v>
      </c>
      <c r="V8" s="88">
        <f>SUM(T8:U8)</f>
        <v>0</v>
      </c>
      <c r="W8" s="87">
        <f t="shared" ref="W8:W75" si="3">SUM(K8:M8)</f>
        <v>0</v>
      </c>
      <c r="X8" s="96">
        <f>SUM(V8:W8)</f>
        <v>0</v>
      </c>
    </row>
    <row r="9" spans="1:24">
      <c r="A9" s="48" t="s">
        <v>50</v>
      </c>
      <c r="B9" s="48">
        <v>36945536.960000001</v>
      </c>
      <c r="C9" s="48">
        <v>8422752</v>
      </c>
      <c r="D9" s="48">
        <v>3745079</v>
      </c>
      <c r="E9" s="48">
        <v>0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0</v>
      </c>
      <c r="N9" s="48">
        <f t="shared" ref="N9:N15" si="4">SUM(B9:M9)</f>
        <v>49113367.960000001</v>
      </c>
      <c r="Q9" s="88">
        <f>SUM(B9:D9)</f>
        <v>49113367.960000001</v>
      </c>
      <c r="R9" s="93">
        <f t="shared" si="1"/>
        <v>49113367.960000001</v>
      </c>
      <c r="S9" s="87">
        <f>SUM(E9:G9)</f>
        <v>0</v>
      </c>
      <c r="T9" s="94">
        <f>SUM(R9:S9)</f>
        <v>49113367.960000001</v>
      </c>
      <c r="U9" s="89">
        <f t="shared" si="2"/>
        <v>0</v>
      </c>
      <c r="V9" s="88">
        <f>SUM(T9:U9)</f>
        <v>49113367.960000001</v>
      </c>
      <c r="W9" s="87">
        <f>SUM(K9:M9)</f>
        <v>0</v>
      </c>
      <c r="X9" s="96">
        <f>SUM(V9:W9)</f>
        <v>49113367.960000001</v>
      </c>
    </row>
    <row r="10" spans="1:24">
      <c r="A10" s="48" t="s">
        <v>51</v>
      </c>
      <c r="B10" s="48">
        <v>9240411.1699999999</v>
      </c>
      <c r="C10" s="48">
        <v>7701847.46</v>
      </c>
      <c r="D10" s="48">
        <v>9366862.5800000001</v>
      </c>
      <c r="E10" s="48">
        <v>0</v>
      </c>
      <c r="F10" s="48">
        <v>0</v>
      </c>
      <c r="G10" s="48">
        <v>0</v>
      </c>
      <c r="H10" s="48">
        <v>0</v>
      </c>
      <c r="I10" s="48">
        <v>0</v>
      </c>
      <c r="J10" s="48">
        <v>0</v>
      </c>
      <c r="K10" s="48">
        <v>0</v>
      </c>
      <c r="L10" s="48">
        <v>0</v>
      </c>
      <c r="M10" s="48">
        <v>0</v>
      </c>
      <c r="N10" s="48">
        <f t="shared" si="4"/>
        <v>26309121.210000001</v>
      </c>
      <c r="Q10" s="88">
        <f>SUM(B10:D10)</f>
        <v>26309121.210000001</v>
      </c>
      <c r="R10" s="93">
        <f t="shared" si="1"/>
        <v>26309121.210000001</v>
      </c>
      <c r="S10" s="87">
        <f t="shared" ref="S10:S75" si="5">SUM(E10:G10)</f>
        <v>0</v>
      </c>
      <c r="T10" s="94">
        <f>SUM(R10:S10)</f>
        <v>26309121.210000001</v>
      </c>
      <c r="U10" s="89">
        <f t="shared" si="2"/>
        <v>0</v>
      </c>
      <c r="V10" s="88">
        <f t="shared" ref="V10:X75" si="6">SUM(T10:U10)</f>
        <v>26309121.210000001</v>
      </c>
      <c r="W10" s="87">
        <f t="shared" si="3"/>
        <v>0</v>
      </c>
      <c r="X10" s="96">
        <f t="shared" si="6"/>
        <v>26309121.210000001</v>
      </c>
    </row>
    <row r="11" spans="1:24">
      <c r="A11" s="48" t="s">
        <v>52</v>
      </c>
      <c r="B11" s="48">
        <v>0</v>
      </c>
      <c r="C11" s="48">
        <v>0</v>
      </c>
      <c r="D11" s="48">
        <v>0</v>
      </c>
      <c r="E11" s="48">
        <v>0</v>
      </c>
      <c r="F11" s="48">
        <v>0</v>
      </c>
      <c r="G11" s="48">
        <v>0</v>
      </c>
      <c r="H11" s="48">
        <v>0</v>
      </c>
      <c r="I11" s="48">
        <v>0</v>
      </c>
      <c r="J11" s="48">
        <v>0</v>
      </c>
      <c r="K11" s="48">
        <v>0</v>
      </c>
      <c r="L11" s="48">
        <v>0</v>
      </c>
      <c r="M11" s="48">
        <v>0</v>
      </c>
      <c r="N11" s="48">
        <f t="shared" si="4"/>
        <v>0</v>
      </c>
      <c r="Q11" s="88">
        <f t="shared" ref="Q11:Q75" si="7">SUM(B11:D11)</f>
        <v>0</v>
      </c>
      <c r="R11" s="93">
        <f t="shared" si="1"/>
        <v>0</v>
      </c>
      <c r="S11" s="87">
        <f t="shared" si="5"/>
        <v>0</v>
      </c>
      <c r="T11" s="94">
        <f t="shared" ref="T11:T75" si="8">SUM(R11:S11)</f>
        <v>0</v>
      </c>
      <c r="U11" s="89">
        <f t="shared" si="2"/>
        <v>0</v>
      </c>
      <c r="V11" s="88">
        <f t="shared" si="6"/>
        <v>0</v>
      </c>
      <c r="W11" s="87">
        <f t="shared" si="3"/>
        <v>0</v>
      </c>
      <c r="X11" s="96">
        <f t="shared" si="6"/>
        <v>0</v>
      </c>
    </row>
    <row r="12" spans="1:24">
      <c r="A12" s="48" t="s">
        <v>53</v>
      </c>
      <c r="B12" s="48">
        <v>0</v>
      </c>
      <c r="C12" s="48">
        <v>0</v>
      </c>
      <c r="D12" s="48">
        <v>0</v>
      </c>
      <c r="E12" s="48">
        <v>0</v>
      </c>
      <c r="F12" s="48">
        <v>0</v>
      </c>
      <c r="G12" s="48">
        <v>0</v>
      </c>
      <c r="H12" s="48">
        <v>0</v>
      </c>
      <c r="I12" s="48">
        <v>0</v>
      </c>
      <c r="J12" s="48">
        <v>0</v>
      </c>
      <c r="K12" s="48">
        <v>0</v>
      </c>
      <c r="L12" s="48">
        <v>0</v>
      </c>
      <c r="M12" s="48">
        <v>0</v>
      </c>
      <c r="N12" s="48">
        <f t="shared" si="4"/>
        <v>0</v>
      </c>
      <c r="Q12" s="88">
        <f t="shared" si="7"/>
        <v>0</v>
      </c>
      <c r="R12" s="93">
        <f t="shared" si="1"/>
        <v>0</v>
      </c>
      <c r="S12" s="87">
        <f t="shared" si="5"/>
        <v>0</v>
      </c>
      <c r="T12" s="94">
        <f>SUM(R12:S12)</f>
        <v>0</v>
      </c>
      <c r="U12" s="89">
        <f t="shared" si="2"/>
        <v>0</v>
      </c>
      <c r="V12" s="88">
        <f t="shared" si="6"/>
        <v>0</v>
      </c>
      <c r="W12" s="87">
        <f t="shared" si="3"/>
        <v>0</v>
      </c>
      <c r="X12" s="96">
        <f t="shared" si="6"/>
        <v>0</v>
      </c>
    </row>
    <row r="13" spans="1:24">
      <c r="A13" s="48" t="s">
        <v>54</v>
      </c>
      <c r="B13" s="48">
        <v>0</v>
      </c>
      <c r="C13" s="48">
        <v>0</v>
      </c>
      <c r="D13" s="48">
        <v>0</v>
      </c>
      <c r="E13" s="48">
        <v>0</v>
      </c>
      <c r="F13" s="48">
        <v>0</v>
      </c>
      <c r="G13" s="48">
        <v>0</v>
      </c>
      <c r="H13" s="48">
        <v>0</v>
      </c>
      <c r="I13" s="48">
        <v>0</v>
      </c>
      <c r="J13" s="48">
        <v>0</v>
      </c>
      <c r="K13" s="48">
        <v>0</v>
      </c>
      <c r="L13" s="48">
        <v>0</v>
      </c>
      <c r="M13" s="48">
        <v>0</v>
      </c>
      <c r="N13" s="48">
        <f t="shared" si="4"/>
        <v>0</v>
      </c>
      <c r="Q13" s="88">
        <f t="shared" si="7"/>
        <v>0</v>
      </c>
      <c r="R13" s="93">
        <f t="shared" si="1"/>
        <v>0</v>
      </c>
      <c r="S13" s="87">
        <f t="shared" si="5"/>
        <v>0</v>
      </c>
      <c r="T13" s="94">
        <f t="shared" si="8"/>
        <v>0</v>
      </c>
      <c r="U13" s="89">
        <f t="shared" si="2"/>
        <v>0</v>
      </c>
      <c r="V13" s="88">
        <f t="shared" si="6"/>
        <v>0</v>
      </c>
      <c r="W13" s="87">
        <f t="shared" si="3"/>
        <v>0</v>
      </c>
      <c r="X13" s="96">
        <f t="shared" si="6"/>
        <v>0</v>
      </c>
    </row>
    <row r="14" spans="1:24">
      <c r="A14" s="48" t="s">
        <v>55</v>
      </c>
      <c r="B14" s="48">
        <v>0</v>
      </c>
      <c r="C14" s="48">
        <v>0</v>
      </c>
      <c r="D14" s="48">
        <v>0</v>
      </c>
      <c r="E14" s="48">
        <v>0</v>
      </c>
      <c r="F14" s="48">
        <v>0</v>
      </c>
      <c r="G14" s="48">
        <v>0</v>
      </c>
      <c r="H14" s="48">
        <v>0</v>
      </c>
      <c r="I14" s="48">
        <v>0</v>
      </c>
      <c r="J14" s="48">
        <v>0</v>
      </c>
      <c r="K14" s="48">
        <v>0</v>
      </c>
      <c r="L14" s="48">
        <v>0</v>
      </c>
      <c r="M14" s="48">
        <v>0</v>
      </c>
      <c r="N14" s="48">
        <f t="shared" si="4"/>
        <v>0</v>
      </c>
      <c r="Q14" s="88">
        <f t="shared" si="7"/>
        <v>0</v>
      </c>
      <c r="R14" s="93">
        <f t="shared" si="1"/>
        <v>0</v>
      </c>
      <c r="S14" s="87">
        <f t="shared" si="5"/>
        <v>0</v>
      </c>
      <c r="T14" s="94">
        <f t="shared" si="8"/>
        <v>0</v>
      </c>
      <c r="U14" s="89">
        <f t="shared" si="2"/>
        <v>0</v>
      </c>
      <c r="V14" s="88">
        <f t="shared" si="6"/>
        <v>0</v>
      </c>
      <c r="W14" s="87">
        <f t="shared" si="3"/>
        <v>0</v>
      </c>
      <c r="X14" s="96">
        <f t="shared" si="6"/>
        <v>0</v>
      </c>
    </row>
    <row r="15" spans="1:24">
      <c r="A15" s="48" t="s">
        <v>56</v>
      </c>
      <c r="B15" s="48">
        <v>61612.73</v>
      </c>
      <c r="C15" s="48">
        <v>25015.040000000001</v>
      </c>
      <c r="D15" s="48">
        <v>51635.53</v>
      </c>
      <c r="E15" s="48">
        <v>0</v>
      </c>
      <c r="F15" s="48">
        <v>0</v>
      </c>
      <c r="G15" s="48">
        <v>0</v>
      </c>
      <c r="H15" s="48">
        <v>0</v>
      </c>
      <c r="I15" s="48">
        <v>0</v>
      </c>
      <c r="J15" s="48">
        <v>0</v>
      </c>
      <c r="K15" s="48">
        <v>0</v>
      </c>
      <c r="L15" s="48">
        <v>0</v>
      </c>
      <c r="M15" s="48">
        <v>0</v>
      </c>
      <c r="N15" s="48">
        <f t="shared" si="4"/>
        <v>138263.29999999999</v>
      </c>
      <c r="Q15" s="88">
        <f>SUM(B15:D15)</f>
        <v>138263.29999999999</v>
      </c>
      <c r="R15" s="93">
        <f t="shared" si="1"/>
        <v>138263.29999999999</v>
      </c>
      <c r="S15" s="87">
        <f t="shared" si="5"/>
        <v>0</v>
      </c>
      <c r="T15" s="94">
        <f t="shared" si="8"/>
        <v>138263.29999999999</v>
      </c>
      <c r="U15" s="89">
        <f t="shared" si="2"/>
        <v>0</v>
      </c>
      <c r="V15" s="88">
        <f t="shared" si="6"/>
        <v>138263.29999999999</v>
      </c>
      <c r="W15" s="87">
        <f t="shared" si="3"/>
        <v>0</v>
      </c>
      <c r="X15" s="96">
        <f t="shared" si="6"/>
        <v>138263.29999999999</v>
      </c>
    </row>
    <row r="16" spans="1:24">
      <c r="N16" s="48" t="s">
        <v>1</v>
      </c>
      <c r="Q16" s="88"/>
      <c r="R16" s="93"/>
      <c r="S16" s="87"/>
      <c r="T16" s="94"/>
      <c r="U16" s="89"/>
      <c r="V16" s="88" t="s">
        <v>1</v>
      </c>
      <c r="W16" s="87"/>
      <c r="X16" s="96" t="s">
        <v>1</v>
      </c>
    </row>
    <row r="17" spans="1:24">
      <c r="A17" s="61" t="s">
        <v>7</v>
      </c>
      <c r="B17" s="61">
        <f>SUM(B18:B30)</f>
        <v>5601805.0499999989</v>
      </c>
      <c r="C17" s="61">
        <f>SUM(C18:C30)</f>
        <v>3921357.9700000007</v>
      </c>
      <c r="D17" s="61">
        <f>SUM(D18:D30)</f>
        <v>9261640.1199999992</v>
      </c>
      <c r="E17" s="61">
        <f>SUM(E18:E30)</f>
        <v>0</v>
      </c>
      <c r="F17" s="61">
        <f t="shared" ref="F17:M17" si="9">SUM(F18:F30)</f>
        <v>0</v>
      </c>
      <c r="G17" s="61">
        <f t="shared" si="9"/>
        <v>0</v>
      </c>
      <c r="H17" s="61">
        <f t="shared" si="9"/>
        <v>0</v>
      </c>
      <c r="I17" s="61">
        <f t="shared" si="9"/>
        <v>0</v>
      </c>
      <c r="J17" s="61">
        <f>SUM(J18:J30)</f>
        <v>0</v>
      </c>
      <c r="K17" s="61">
        <f>SUM(K18:K30)</f>
        <v>0</v>
      </c>
      <c r="L17" s="61">
        <f t="shared" si="9"/>
        <v>0</v>
      </c>
      <c r="M17" s="61">
        <f t="shared" si="9"/>
        <v>0</v>
      </c>
      <c r="N17" s="131">
        <f>SUM(B17:M17)</f>
        <v>18784803.140000001</v>
      </c>
      <c r="Q17" s="93">
        <f t="shared" si="7"/>
        <v>18784803.140000001</v>
      </c>
      <c r="R17" s="93">
        <f t="shared" si="1"/>
        <v>18784803.140000001</v>
      </c>
      <c r="S17" s="86">
        <f t="shared" si="5"/>
        <v>0</v>
      </c>
      <c r="T17" s="94">
        <f t="shared" si="8"/>
        <v>18784803.140000001</v>
      </c>
      <c r="U17" s="95">
        <f t="shared" si="2"/>
        <v>0</v>
      </c>
      <c r="V17" s="93">
        <f t="shared" si="6"/>
        <v>18784803.140000001</v>
      </c>
      <c r="W17" s="86">
        <f t="shared" si="3"/>
        <v>0</v>
      </c>
      <c r="X17" s="94">
        <f t="shared" si="6"/>
        <v>18784803.140000001</v>
      </c>
    </row>
    <row r="18" spans="1:24">
      <c r="A18" s="48" t="s">
        <v>57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N18" s="48">
        <f t="shared" ref="N18:N30" si="10">SUM(B18:M18)</f>
        <v>0</v>
      </c>
      <c r="Q18" s="88">
        <f t="shared" si="7"/>
        <v>0</v>
      </c>
      <c r="R18" s="93">
        <f t="shared" si="1"/>
        <v>0</v>
      </c>
      <c r="S18" s="87">
        <f t="shared" si="5"/>
        <v>0</v>
      </c>
      <c r="T18" s="94">
        <f t="shared" si="8"/>
        <v>0</v>
      </c>
      <c r="U18" s="89">
        <f t="shared" si="2"/>
        <v>0</v>
      </c>
      <c r="V18" s="88">
        <f t="shared" si="6"/>
        <v>0</v>
      </c>
      <c r="W18" s="87">
        <f t="shared" si="3"/>
        <v>0</v>
      </c>
      <c r="X18" s="96">
        <f t="shared" si="6"/>
        <v>0</v>
      </c>
    </row>
    <row r="19" spans="1:24">
      <c r="A19" s="48" t="s">
        <v>58</v>
      </c>
      <c r="B19" s="48">
        <v>0</v>
      </c>
      <c r="C19" s="48">
        <v>0</v>
      </c>
      <c r="D19" s="48">
        <v>0</v>
      </c>
      <c r="E19" s="48">
        <v>0</v>
      </c>
      <c r="F19" s="48">
        <v>0</v>
      </c>
      <c r="G19" s="48">
        <v>0</v>
      </c>
      <c r="H19" s="48">
        <v>0</v>
      </c>
      <c r="I19" s="48">
        <v>0</v>
      </c>
      <c r="J19" s="48">
        <v>0</v>
      </c>
      <c r="K19" s="48">
        <v>0</v>
      </c>
      <c r="L19" s="48">
        <v>0</v>
      </c>
      <c r="M19" s="48">
        <v>0</v>
      </c>
      <c r="N19" s="48">
        <f t="shared" si="10"/>
        <v>0</v>
      </c>
      <c r="Q19" s="88">
        <f t="shared" si="7"/>
        <v>0</v>
      </c>
      <c r="R19" s="93">
        <f t="shared" si="1"/>
        <v>0</v>
      </c>
      <c r="S19" s="87">
        <f t="shared" si="5"/>
        <v>0</v>
      </c>
      <c r="T19" s="94">
        <f t="shared" si="8"/>
        <v>0</v>
      </c>
      <c r="U19" s="89">
        <f t="shared" si="2"/>
        <v>0</v>
      </c>
      <c r="V19" s="88">
        <f t="shared" si="6"/>
        <v>0</v>
      </c>
      <c r="W19" s="87">
        <f t="shared" si="3"/>
        <v>0</v>
      </c>
      <c r="X19" s="96">
        <f t="shared" si="6"/>
        <v>0</v>
      </c>
    </row>
    <row r="20" spans="1:24">
      <c r="A20" s="48" t="s">
        <v>59</v>
      </c>
      <c r="B20" s="48">
        <v>4944640.13</v>
      </c>
      <c r="C20" s="48">
        <v>1744450.27</v>
      </c>
      <c r="D20" s="48">
        <v>4718529.8599999994</v>
      </c>
      <c r="E20" s="48">
        <v>0</v>
      </c>
      <c r="F20" s="48">
        <v>0</v>
      </c>
      <c r="G20" s="48">
        <v>0</v>
      </c>
      <c r="H20" s="48">
        <v>0</v>
      </c>
      <c r="I20" s="48">
        <v>0</v>
      </c>
      <c r="J20" s="48">
        <v>0</v>
      </c>
      <c r="K20" s="48">
        <v>0</v>
      </c>
      <c r="L20" s="48">
        <v>0</v>
      </c>
      <c r="M20" s="48">
        <v>0</v>
      </c>
      <c r="N20" s="48">
        <f t="shared" si="10"/>
        <v>11407620.26</v>
      </c>
      <c r="Q20" s="88">
        <f t="shared" si="7"/>
        <v>11407620.26</v>
      </c>
      <c r="R20" s="93">
        <f t="shared" si="1"/>
        <v>11407620.26</v>
      </c>
      <c r="S20" s="87">
        <f t="shared" si="5"/>
        <v>0</v>
      </c>
      <c r="T20" s="94">
        <f t="shared" si="8"/>
        <v>11407620.26</v>
      </c>
      <c r="U20" s="89">
        <f t="shared" si="2"/>
        <v>0</v>
      </c>
      <c r="V20" s="88">
        <f t="shared" si="6"/>
        <v>11407620.26</v>
      </c>
      <c r="W20" s="87">
        <f t="shared" si="3"/>
        <v>0</v>
      </c>
      <c r="X20" s="96">
        <f t="shared" si="6"/>
        <v>11407620.26</v>
      </c>
    </row>
    <row r="21" spans="1:24">
      <c r="A21" s="48" t="s">
        <v>60</v>
      </c>
      <c r="B21" s="48">
        <v>0</v>
      </c>
      <c r="C21" s="48">
        <v>0</v>
      </c>
      <c r="D21" s="48">
        <v>0</v>
      </c>
      <c r="E21" s="48">
        <v>0</v>
      </c>
      <c r="F21" s="48">
        <v>0</v>
      </c>
      <c r="G21" s="48">
        <v>0</v>
      </c>
      <c r="H21" s="48">
        <v>0</v>
      </c>
      <c r="I21" s="48">
        <v>0</v>
      </c>
      <c r="J21" s="48">
        <v>0</v>
      </c>
      <c r="K21" s="48">
        <v>0</v>
      </c>
      <c r="L21" s="48">
        <v>0</v>
      </c>
      <c r="M21" s="48">
        <v>0</v>
      </c>
      <c r="N21" s="48">
        <f t="shared" si="10"/>
        <v>0</v>
      </c>
      <c r="Q21" s="88">
        <f t="shared" si="7"/>
        <v>0</v>
      </c>
      <c r="R21" s="93">
        <f t="shared" si="1"/>
        <v>0</v>
      </c>
      <c r="S21" s="87">
        <f t="shared" si="5"/>
        <v>0</v>
      </c>
      <c r="T21" s="94">
        <f t="shared" si="8"/>
        <v>0</v>
      </c>
      <c r="U21" s="89">
        <f t="shared" si="2"/>
        <v>0</v>
      </c>
      <c r="V21" s="88">
        <f t="shared" si="6"/>
        <v>0</v>
      </c>
      <c r="W21" s="87">
        <f t="shared" si="3"/>
        <v>0</v>
      </c>
      <c r="X21" s="96">
        <f t="shared" si="6"/>
        <v>0</v>
      </c>
    </row>
    <row r="22" spans="1:24">
      <c r="A22" s="48" t="s">
        <v>61</v>
      </c>
      <c r="B22" s="48">
        <v>322306.76</v>
      </c>
      <c r="C22" s="48">
        <v>1393304.47</v>
      </c>
      <c r="D22" s="48">
        <v>3345654.3</v>
      </c>
      <c r="E22" s="48">
        <v>0</v>
      </c>
      <c r="F22" s="48">
        <v>0</v>
      </c>
      <c r="G22" s="48">
        <v>0</v>
      </c>
      <c r="H22" s="48">
        <v>0</v>
      </c>
      <c r="I22" s="48">
        <v>0</v>
      </c>
      <c r="J22" s="48">
        <v>0</v>
      </c>
      <c r="K22" s="48">
        <v>0</v>
      </c>
      <c r="L22" s="48">
        <v>0</v>
      </c>
      <c r="M22" s="48">
        <v>0</v>
      </c>
      <c r="N22" s="48">
        <f t="shared" si="10"/>
        <v>5061265.5299999993</v>
      </c>
      <c r="Q22" s="88">
        <f t="shared" si="7"/>
        <v>5061265.5299999993</v>
      </c>
      <c r="R22" s="93">
        <f t="shared" si="1"/>
        <v>5061265.5299999993</v>
      </c>
      <c r="S22" s="87">
        <f t="shared" si="5"/>
        <v>0</v>
      </c>
      <c r="T22" s="94">
        <f t="shared" si="8"/>
        <v>5061265.5299999993</v>
      </c>
      <c r="U22" s="89">
        <f t="shared" si="2"/>
        <v>0</v>
      </c>
      <c r="V22" s="88">
        <f t="shared" si="6"/>
        <v>5061265.5299999993</v>
      </c>
      <c r="W22" s="87">
        <f t="shared" si="3"/>
        <v>0</v>
      </c>
      <c r="X22" s="96">
        <f t="shared" si="6"/>
        <v>5061265.5299999993</v>
      </c>
    </row>
    <row r="23" spans="1:24">
      <c r="A23" s="48" t="s">
        <v>62</v>
      </c>
      <c r="B23" s="48">
        <v>0</v>
      </c>
      <c r="C23" s="48">
        <v>0</v>
      </c>
      <c r="D23" s="48">
        <v>0</v>
      </c>
      <c r="E23" s="48">
        <v>0</v>
      </c>
      <c r="F23" s="48">
        <v>0</v>
      </c>
      <c r="G23" s="48">
        <v>0</v>
      </c>
      <c r="H23" s="48">
        <v>0</v>
      </c>
      <c r="I23" s="48">
        <v>0</v>
      </c>
      <c r="J23" s="48">
        <v>0</v>
      </c>
      <c r="K23" s="48">
        <v>0</v>
      </c>
      <c r="L23" s="48">
        <v>0</v>
      </c>
      <c r="M23" s="48">
        <v>0</v>
      </c>
      <c r="N23" s="48">
        <f t="shared" si="10"/>
        <v>0</v>
      </c>
      <c r="Q23" s="88">
        <f t="shared" si="7"/>
        <v>0</v>
      </c>
      <c r="R23" s="93">
        <f t="shared" si="1"/>
        <v>0</v>
      </c>
      <c r="S23" s="87">
        <f t="shared" si="5"/>
        <v>0</v>
      </c>
      <c r="T23" s="94">
        <f t="shared" si="8"/>
        <v>0</v>
      </c>
      <c r="U23" s="89">
        <f t="shared" si="2"/>
        <v>0</v>
      </c>
      <c r="V23" s="88">
        <f t="shared" si="6"/>
        <v>0</v>
      </c>
      <c r="W23" s="87">
        <f t="shared" si="3"/>
        <v>0</v>
      </c>
      <c r="X23" s="96">
        <f t="shared" si="6"/>
        <v>0</v>
      </c>
    </row>
    <row r="24" spans="1:24">
      <c r="A24" s="48" t="s">
        <v>63</v>
      </c>
      <c r="B24" s="48">
        <v>15695</v>
      </c>
      <c r="C24" s="48">
        <v>14647.21</v>
      </c>
      <c r="D24" s="48">
        <v>36995</v>
      </c>
      <c r="E24" s="48">
        <v>0</v>
      </c>
      <c r="F24" s="48">
        <v>0</v>
      </c>
      <c r="G24" s="48">
        <v>0</v>
      </c>
      <c r="H24" s="48">
        <v>0</v>
      </c>
      <c r="I24" s="48">
        <v>0</v>
      </c>
      <c r="J24" s="48">
        <v>0</v>
      </c>
      <c r="K24" s="48">
        <v>0</v>
      </c>
      <c r="L24" s="48">
        <v>0</v>
      </c>
      <c r="M24" s="48">
        <v>0</v>
      </c>
      <c r="N24" s="48">
        <f t="shared" si="10"/>
        <v>67337.209999999992</v>
      </c>
      <c r="Q24" s="88">
        <f t="shared" si="7"/>
        <v>67337.209999999992</v>
      </c>
      <c r="R24" s="93">
        <f t="shared" si="1"/>
        <v>67337.209999999992</v>
      </c>
      <c r="S24" s="87">
        <f t="shared" si="5"/>
        <v>0</v>
      </c>
      <c r="T24" s="94">
        <f t="shared" si="8"/>
        <v>67337.209999999992</v>
      </c>
      <c r="U24" s="89">
        <f t="shared" si="2"/>
        <v>0</v>
      </c>
      <c r="V24" s="88">
        <f t="shared" si="6"/>
        <v>67337.209999999992</v>
      </c>
      <c r="W24" s="87">
        <f t="shared" si="3"/>
        <v>0</v>
      </c>
      <c r="X24" s="96">
        <f t="shared" si="6"/>
        <v>67337.209999999992</v>
      </c>
    </row>
    <row r="25" spans="1:24">
      <c r="A25" s="48" t="s">
        <v>64</v>
      </c>
      <c r="B25" s="48">
        <v>22092</v>
      </c>
      <c r="C25" s="48">
        <v>71014.080000000002</v>
      </c>
      <c r="D25" s="48">
        <v>373879.46</v>
      </c>
      <c r="E25" s="48">
        <v>0</v>
      </c>
      <c r="F25" s="48">
        <v>0</v>
      </c>
      <c r="G25" s="48">
        <v>0</v>
      </c>
      <c r="H25" s="48">
        <v>0</v>
      </c>
      <c r="I25" s="48">
        <v>0</v>
      </c>
      <c r="J25" s="48">
        <v>0</v>
      </c>
      <c r="K25" s="48">
        <v>0</v>
      </c>
      <c r="L25" s="48">
        <v>0</v>
      </c>
      <c r="M25" s="48">
        <v>0</v>
      </c>
      <c r="N25" s="48">
        <f t="shared" si="10"/>
        <v>466985.54000000004</v>
      </c>
      <c r="Q25" s="88">
        <f t="shared" si="7"/>
        <v>466985.54000000004</v>
      </c>
      <c r="R25" s="93">
        <f t="shared" si="1"/>
        <v>466985.54000000004</v>
      </c>
      <c r="S25" s="87">
        <f t="shared" si="5"/>
        <v>0</v>
      </c>
      <c r="T25" s="94">
        <f t="shared" si="8"/>
        <v>466985.54000000004</v>
      </c>
      <c r="U25" s="89">
        <f t="shared" si="2"/>
        <v>0</v>
      </c>
      <c r="V25" s="88">
        <f t="shared" si="6"/>
        <v>466985.54000000004</v>
      </c>
      <c r="W25" s="87">
        <f t="shared" si="3"/>
        <v>0</v>
      </c>
      <c r="X25" s="96">
        <f t="shared" si="6"/>
        <v>466985.54000000004</v>
      </c>
    </row>
    <row r="26" spans="1:24">
      <c r="A26" s="48" t="s">
        <v>65</v>
      </c>
      <c r="B26" s="48">
        <v>0</v>
      </c>
      <c r="C26" s="48">
        <v>0</v>
      </c>
      <c r="D26" s="48">
        <v>1661</v>
      </c>
      <c r="E26" s="48">
        <v>0</v>
      </c>
      <c r="F26" s="48">
        <v>0</v>
      </c>
      <c r="G26" s="48">
        <v>0</v>
      </c>
      <c r="H26" s="48">
        <v>0</v>
      </c>
      <c r="I26" s="48">
        <v>0</v>
      </c>
      <c r="J26" s="48">
        <v>0</v>
      </c>
      <c r="K26" s="48">
        <v>0</v>
      </c>
      <c r="L26" s="48">
        <v>0</v>
      </c>
      <c r="M26" s="48">
        <v>0</v>
      </c>
      <c r="N26" s="48">
        <f t="shared" si="10"/>
        <v>1661</v>
      </c>
      <c r="Q26" s="88">
        <f t="shared" si="7"/>
        <v>1661</v>
      </c>
      <c r="R26" s="93">
        <f t="shared" si="1"/>
        <v>1661</v>
      </c>
      <c r="S26" s="87">
        <f t="shared" si="5"/>
        <v>0</v>
      </c>
      <c r="T26" s="94">
        <f t="shared" si="8"/>
        <v>1661</v>
      </c>
      <c r="U26" s="89">
        <f t="shared" si="2"/>
        <v>0</v>
      </c>
      <c r="V26" s="88">
        <f t="shared" si="6"/>
        <v>1661</v>
      </c>
      <c r="W26" s="87">
        <f t="shared" si="3"/>
        <v>0</v>
      </c>
      <c r="X26" s="96">
        <f t="shared" si="6"/>
        <v>1661</v>
      </c>
    </row>
    <row r="27" spans="1:24">
      <c r="A27" s="48" t="s">
        <v>66</v>
      </c>
      <c r="B27" s="48">
        <v>138233.64000000001</v>
      </c>
      <c r="C27" s="48">
        <v>503093.7</v>
      </c>
      <c r="D27" s="48">
        <v>597904.78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0</v>
      </c>
      <c r="K27" s="48">
        <v>0</v>
      </c>
      <c r="L27" s="48">
        <v>0</v>
      </c>
      <c r="M27" s="48">
        <v>0</v>
      </c>
      <c r="N27" s="48">
        <f t="shared" si="10"/>
        <v>1239232.1200000001</v>
      </c>
      <c r="Q27" s="88">
        <f t="shared" si="7"/>
        <v>1239232.1200000001</v>
      </c>
      <c r="R27" s="93">
        <f t="shared" si="1"/>
        <v>1239232.1200000001</v>
      </c>
      <c r="S27" s="87">
        <f t="shared" si="5"/>
        <v>0</v>
      </c>
      <c r="T27" s="94">
        <f t="shared" si="8"/>
        <v>1239232.1200000001</v>
      </c>
      <c r="U27" s="89">
        <f t="shared" si="2"/>
        <v>0</v>
      </c>
      <c r="V27" s="88">
        <f t="shared" si="6"/>
        <v>1239232.1200000001</v>
      </c>
      <c r="W27" s="87">
        <f t="shared" si="3"/>
        <v>0</v>
      </c>
      <c r="X27" s="96">
        <f t="shared" si="6"/>
        <v>1239232.1200000001</v>
      </c>
    </row>
    <row r="28" spans="1:24">
      <c r="A28" s="48" t="s">
        <v>67</v>
      </c>
      <c r="B28" s="48">
        <v>142571.51999999999</v>
      </c>
      <c r="C28" s="48">
        <v>188062.24</v>
      </c>
      <c r="D28" s="48">
        <v>179321.72</v>
      </c>
      <c r="E28" s="48">
        <v>0</v>
      </c>
      <c r="F28" s="48">
        <v>0</v>
      </c>
      <c r="G28" s="48">
        <v>0</v>
      </c>
      <c r="H28" s="48">
        <v>0</v>
      </c>
      <c r="I28" s="48">
        <v>0</v>
      </c>
      <c r="J28" s="48">
        <v>0</v>
      </c>
      <c r="K28" s="48">
        <v>0</v>
      </c>
      <c r="L28" s="48">
        <v>0</v>
      </c>
      <c r="M28" s="48">
        <v>0</v>
      </c>
      <c r="N28" s="48">
        <f t="shared" si="10"/>
        <v>509955.48</v>
      </c>
      <c r="Q28" s="88">
        <f t="shared" si="7"/>
        <v>509955.48</v>
      </c>
      <c r="R28" s="93">
        <f t="shared" si="1"/>
        <v>509955.48</v>
      </c>
      <c r="S28" s="87">
        <f t="shared" si="5"/>
        <v>0</v>
      </c>
      <c r="T28" s="94">
        <f t="shared" si="8"/>
        <v>509955.48</v>
      </c>
      <c r="U28" s="89">
        <f t="shared" si="2"/>
        <v>0</v>
      </c>
      <c r="V28" s="88">
        <f t="shared" si="6"/>
        <v>509955.48</v>
      </c>
      <c r="W28" s="87">
        <f t="shared" si="3"/>
        <v>0</v>
      </c>
      <c r="X28" s="96">
        <f t="shared" si="6"/>
        <v>509955.48</v>
      </c>
    </row>
    <row r="29" spans="1:24">
      <c r="A29" s="48" t="s">
        <v>68</v>
      </c>
      <c r="B29" s="48">
        <v>2922</v>
      </c>
      <c r="C29" s="48">
        <v>0</v>
      </c>
      <c r="D29" s="48">
        <v>0</v>
      </c>
      <c r="E29" s="48">
        <v>0</v>
      </c>
      <c r="F29" s="48">
        <v>0</v>
      </c>
      <c r="G29" s="48">
        <v>0</v>
      </c>
      <c r="H29" s="48">
        <v>0</v>
      </c>
      <c r="I29" s="48">
        <v>0</v>
      </c>
      <c r="J29" s="48">
        <v>0</v>
      </c>
      <c r="K29" s="48">
        <v>0</v>
      </c>
      <c r="L29" s="48">
        <v>0</v>
      </c>
      <c r="M29" s="48">
        <v>0</v>
      </c>
      <c r="N29" s="48">
        <f t="shared" si="10"/>
        <v>2922</v>
      </c>
      <c r="Q29" s="88">
        <f t="shared" si="7"/>
        <v>2922</v>
      </c>
      <c r="R29" s="93">
        <f t="shared" si="1"/>
        <v>2922</v>
      </c>
      <c r="S29" s="87">
        <f t="shared" si="5"/>
        <v>0</v>
      </c>
      <c r="T29" s="94">
        <f t="shared" si="8"/>
        <v>2922</v>
      </c>
      <c r="U29" s="89">
        <f t="shared" si="2"/>
        <v>0</v>
      </c>
      <c r="V29" s="88">
        <f t="shared" si="6"/>
        <v>2922</v>
      </c>
      <c r="W29" s="87">
        <f t="shared" si="3"/>
        <v>0</v>
      </c>
      <c r="X29" s="96">
        <f t="shared" si="6"/>
        <v>2922</v>
      </c>
    </row>
    <row r="30" spans="1:24">
      <c r="A30" s="48" t="s">
        <v>382</v>
      </c>
      <c r="B30" s="48">
        <v>13344</v>
      </c>
      <c r="C30" s="48">
        <v>6786</v>
      </c>
      <c r="D30" s="48">
        <v>7694</v>
      </c>
      <c r="E30" s="48">
        <v>0</v>
      </c>
      <c r="F30" s="48">
        <v>0</v>
      </c>
      <c r="G30" s="48">
        <v>0</v>
      </c>
      <c r="H30" s="48">
        <v>0</v>
      </c>
      <c r="I30" s="48">
        <v>0</v>
      </c>
      <c r="J30" s="48">
        <v>0</v>
      </c>
      <c r="K30" s="48">
        <v>0</v>
      </c>
      <c r="L30" s="48">
        <v>0</v>
      </c>
      <c r="M30" s="48">
        <v>0</v>
      </c>
      <c r="N30" s="48">
        <f t="shared" si="10"/>
        <v>27824</v>
      </c>
      <c r="Q30" s="88">
        <f t="shared" si="7"/>
        <v>27824</v>
      </c>
      <c r="R30" s="93">
        <f t="shared" si="1"/>
        <v>27824</v>
      </c>
      <c r="S30" s="87">
        <f t="shared" si="5"/>
        <v>0</v>
      </c>
      <c r="T30" s="94">
        <f t="shared" si="8"/>
        <v>27824</v>
      </c>
      <c r="U30" s="89">
        <f t="shared" si="2"/>
        <v>0</v>
      </c>
      <c r="V30" s="88">
        <f t="shared" si="6"/>
        <v>27824</v>
      </c>
      <c r="W30" s="87">
        <f t="shared" si="3"/>
        <v>0</v>
      </c>
      <c r="X30" s="96">
        <f t="shared" si="6"/>
        <v>27824</v>
      </c>
    </row>
    <row r="31" spans="1:24">
      <c r="N31" s="48" t="s">
        <v>1</v>
      </c>
      <c r="Q31" s="88" t="s">
        <v>1</v>
      </c>
      <c r="R31" s="93" t="str">
        <f t="shared" si="1"/>
        <v xml:space="preserve"> </v>
      </c>
      <c r="S31" s="87"/>
      <c r="T31" s="94"/>
      <c r="U31" s="89"/>
      <c r="V31" s="88" t="s">
        <v>1</v>
      </c>
      <c r="W31" s="87"/>
      <c r="X31" s="96" t="s">
        <v>1</v>
      </c>
    </row>
    <row r="32" spans="1:24">
      <c r="A32" s="61" t="s">
        <v>69</v>
      </c>
      <c r="B32" s="61">
        <f>SUM(B33:B33)</f>
        <v>0</v>
      </c>
      <c r="C32" s="61">
        <f t="shared" ref="C32:M32" si="11">SUM(C33:C33)</f>
        <v>0</v>
      </c>
      <c r="D32" s="61">
        <f t="shared" si="11"/>
        <v>0</v>
      </c>
      <c r="E32" s="61">
        <f t="shared" si="11"/>
        <v>0</v>
      </c>
      <c r="F32" s="61">
        <f t="shared" si="11"/>
        <v>0</v>
      </c>
      <c r="G32" s="61">
        <f t="shared" si="11"/>
        <v>0</v>
      </c>
      <c r="H32" s="61">
        <f t="shared" si="11"/>
        <v>0</v>
      </c>
      <c r="I32" s="61">
        <f t="shared" si="11"/>
        <v>0</v>
      </c>
      <c r="J32" s="61">
        <f t="shared" si="11"/>
        <v>0</v>
      </c>
      <c r="K32" s="61">
        <f t="shared" si="11"/>
        <v>0</v>
      </c>
      <c r="L32" s="61">
        <f t="shared" si="11"/>
        <v>0</v>
      </c>
      <c r="M32" s="61">
        <f t="shared" si="11"/>
        <v>0</v>
      </c>
      <c r="N32" s="61">
        <f>SUM(B32:M32)</f>
        <v>0</v>
      </c>
      <c r="Q32" s="93">
        <f t="shared" si="7"/>
        <v>0</v>
      </c>
      <c r="R32" s="93">
        <f t="shared" si="1"/>
        <v>0</v>
      </c>
      <c r="S32" s="86">
        <f t="shared" si="5"/>
        <v>0</v>
      </c>
      <c r="T32" s="94">
        <f t="shared" si="8"/>
        <v>0</v>
      </c>
      <c r="U32" s="95">
        <f t="shared" si="2"/>
        <v>0</v>
      </c>
      <c r="V32" s="93">
        <f t="shared" si="6"/>
        <v>0</v>
      </c>
      <c r="W32" s="86">
        <f t="shared" si="3"/>
        <v>0</v>
      </c>
      <c r="X32" s="94">
        <f t="shared" si="6"/>
        <v>0</v>
      </c>
    </row>
    <row r="33" spans="1:24">
      <c r="A33" s="48" t="s">
        <v>70</v>
      </c>
      <c r="B33" s="48">
        <v>0</v>
      </c>
      <c r="C33" s="48">
        <v>0</v>
      </c>
      <c r="D33" s="48">
        <v>0</v>
      </c>
      <c r="E33" s="48">
        <v>0</v>
      </c>
      <c r="F33" s="48">
        <v>0</v>
      </c>
      <c r="G33" s="48">
        <v>0</v>
      </c>
      <c r="H33" s="48">
        <v>0</v>
      </c>
      <c r="I33" s="48">
        <v>0</v>
      </c>
      <c r="J33" s="48">
        <v>0</v>
      </c>
      <c r="K33" s="48">
        <v>0</v>
      </c>
      <c r="L33" s="48">
        <v>0</v>
      </c>
      <c r="M33" s="48">
        <v>0</v>
      </c>
      <c r="N33" s="48">
        <f>SUM(B33:M33)</f>
        <v>0</v>
      </c>
      <c r="Q33" s="88">
        <f t="shared" si="7"/>
        <v>0</v>
      </c>
      <c r="R33" s="93">
        <f t="shared" si="1"/>
        <v>0</v>
      </c>
      <c r="S33" s="87">
        <f t="shared" si="5"/>
        <v>0</v>
      </c>
      <c r="T33" s="94">
        <f t="shared" si="8"/>
        <v>0</v>
      </c>
      <c r="U33" s="89">
        <f t="shared" si="2"/>
        <v>0</v>
      </c>
      <c r="V33" s="88">
        <f t="shared" si="6"/>
        <v>0</v>
      </c>
      <c r="W33" s="87">
        <f t="shared" si="3"/>
        <v>0</v>
      </c>
      <c r="X33" s="96">
        <f t="shared" si="6"/>
        <v>0</v>
      </c>
    </row>
    <row r="34" spans="1:24">
      <c r="Q34" s="88"/>
      <c r="R34" s="93"/>
      <c r="S34" s="87"/>
      <c r="T34" s="94"/>
      <c r="U34" s="89"/>
      <c r="V34" s="88">
        <f t="shared" si="6"/>
        <v>0</v>
      </c>
      <c r="W34" s="87"/>
      <c r="X34" s="96">
        <f t="shared" si="6"/>
        <v>0</v>
      </c>
    </row>
    <row r="35" spans="1:24">
      <c r="A35" s="61" t="s">
        <v>8</v>
      </c>
      <c r="B35" s="61">
        <f>SUM(B36:B47)</f>
        <v>104873</v>
      </c>
      <c r="C35" s="61">
        <f>SUM(C36:C47)</f>
        <v>80554</v>
      </c>
      <c r="D35" s="61">
        <f>SUM(D36:D47)</f>
        <v>113234</v>
      </c>
      <c r="E35" s="61">
        <f>SUM(E36:E47)</f>
        <v>0</v>
      </c>
      <c r="F35" s="61">
        <f t="shared" ref="F35:M35" si="12">SUM(F36:F47)</f>
        <v>0</v>
      </c>
      <c r="G35" s="61">
        <f t="shared" si="12"/>
        <v>0</v>
      </c>
      <c r="H35" s="61">
        <f t="shared" si="12"/>
        <v>0</v>
      </c>
      <c r="I35" s="61">
        <f t="shared" si="12"/>
        <v>0</v>
      </c>
      <c r="J35" s="61">
        <f>SUM(J36:J47)</f>
        <v>0</v>
      </c>
      <c r="K35" s="61">
        <f t="shared" si="12"/>
        <v>0</v>
      </c>
      <c r="L35" s="61">
        <f t="shared" si="12"/>
        <v>0</v>
      </c>
      <c r="M35" s="61">
        <f t="shared" si="12"/>
        <v>0</v>
      </c>
      <c r="N35" s="131">
        <f>SUM(B35:M35)</f>
        <v>298661</v>
      </c>
      <c r="Q35" s="93">
        <f t="shared" si="7"/>
        <v>298661</v>
      </c>
      <c r="R35" s="93">
        <f t="shared" si="1"/>
        <v>298661</v>
      </c>
      <c r="S35" s="86">
        <f t="shared" si="5"/>
        <v>0</v>
      </c>
      <c r="T35" s="94">
        <f t="shared" si="8"/>
        <v>298661</v>
      </c>
      <c r="U35" s="95">
        <f t="shared" si="2"/>
        <v>0</v>
      </c>
      <c r="V35" s="93">
        <f t="shared" si="6"/>
        <v>298661</v>
      </c>
      <c r="W35" s="86">
        <f t="shared" si="3"/>
        <v>0</v>
      </c>
      <c r="X35" s="94">
        <f t="shared" si="6"/>
        <v>298661</v>
      </c>
    </row>
    <row r="36" spans="1:24">
      <c r="N36" s="48">
        <f t="shared" ref="N36:N47" si="13">SUM(B36:M36)</f>
        <v>0</v>
      </c>
      <c r="Q36" s="88">
        <f t="shared" si="7"/>
        <v>0</v>
      </c>
      <c r="R36" s="93">
        <f t="shared" si="1"/>
        <v>0</v>
      </c>
      <c r="S36" s="87">
        <f t="shared" si="5"/>
        <v>0</v>
      </c>
      <c r="T36" s="94">
        <f t="shared" si="8"/>
        <v>0</v>
      </c>
      <c r="U36" s="89">
        <f t="shared" si="2"/>
        <v>0</v>
      </c>
      <c r="V36" s="88">
        <f t="shared" si="6"/>
        <v>0</v>
      </c>
      <c r="W36" s="87">
        <f t="shared" si="3"/>
        <v>0</v>
      </c>
      <c r="X36" s="96">
        <f t="shared" si="6"/>
        <v>0</v>
      </c>
    </row>
    <row r="37" spans="1:24">
      <c r="A37" s="48" t="s">
        <v>72</v>
      </c>
      <c r="B37" s="48">
        <v>0</v>
      </c>
      <c r="C37" s="48">
        <v>0</v>
      </c>
      <c r="D37" s="48">
        <v>0</v>
      </c>
      <c r="E37" s="48">
        <v>0</v>
      </c>
      <c r="F37" s="48">
        <v>0</v>
      </c>
      <c r="G37" s="48">
        <v>0</v>
      </c>
      <c r="H37" s="48">
        <v>0</v>
      </c>
      <c r="I37" s="48">
        <v>0</v>
      </c>
      <c r="J37" s="48">
        <v>0</v>
      </c>
      <c r="K37" s="48">
        <v>0</v>
      </c>
      <c r="L37" s="48">
        <v>0</v>
      </c>
      <c r="M37" s="48">
        <v>0</v>
      </c>
      <c r="N37" s="48">
        <f t="shared" si="13"/>
        <v>0</v>
      </c>
      <c r="Q37" s="88">
        <f t="shared" si="7"/>
        <v>0</v>
      </c>
      <c r="R37" s="93">
        <f t="shared" si="1"/>
        <v>0</v>
      </c>
      <c r="S37" s="87">
        <f t="shared" si="5"/>
        <v>0</v>
      </c>
      <c r="T37" s="94">
        <f t="shared" si="8"/>
        <v>0</v>
      </c>
      <c r="U37" s="89">
        <f t="shared" si="2"/>
        <v>0</v>
      </c>
      <c r="V37" s="88">
        <f t="shared" si="6"/>
        <v>0</v>
      </c>
      <c r="W37" s="87">
        <f t="shared" si="3"/>
        <v>0</v>
      </c>
      <c r="X37" s="96">
        <f t="shared" si="6"/>
        <v>0</v>
      </c>
    </row>
    <row r="38" spans="1:24">
      <c r="A38" s="48" t="s">
        <v>73</v>
      </c>
      <c r="B38" s="48">
        <v>0</v>
      </c>
      <c r="C38" s="48">
        <v>0</v>
      </c>
      <c r="D38" s="48">
        <v>18570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0</v>
      </c>
      <c r="M38" s="48">
        <v>0</v>
      </c>
      <c r="N38" s="48">
        <f t="shared" si="13"/>
        <v>18570</v>
      </c>
      <c r="Q38" s="88">
        <f t="shared" si="7"/>
        <v>18570</v>
      </c>
      <c r="R38" s="93">
        <f t="shared" si="1"/>
        <v>18570</v>
      </c>
      <c r="S38" s="87">
        <f t="shared" si="5"/>
        <v>0</v>
      </c>
      <c r="T38" s="94">
        <f t="shared" si="8"/>
        <v>18570</v>
      </c>
      <c r="U38" s="89">
        <f t="shared" si="2"/>
        <v>0</v>
      </c>
      <c r="V38" s="88">
        <f t="shared" si="6"/>
        <v>18570</v>
      </c>
      <c r="W38" s="87">
        <f t="shared" si="3"/>
        <v>0</v>
      </c>
      <c r="X38" s="96">
        <f t="shared" si="6"/>
        <v>18570</v>
      </c>
    </row>
    <row r="39" spans="1:24">
      <c r="A39" s="48" t="s">
        <v>74</v>
      </c>
      <c r="B39" s="48">
        <v>0</v>
      </c>
      <c r="C39" s="48">
        <v>0</v>
      </c>
      <c r="D39" s="48">
        <v>0</v>
      </c>
      <c r="E39" s="48">
        <v>0</v>
      </c>
      <c r="F39" s="48">
        <v>0</v>
      </c>
      <c r="G39" s="48">
        <v>0</v>
      </c>
      <c r="H39" s="48">
        <v>0</v>
      </c>
      <c r="I39" s="48">
        <v>0</v>
      </c>
      <c r="J39" s="48">
        <v>0</v>
      </c>
      <c r="K39" s="48">
        <v>0</v>
      </c>
      <c r="L39" s="48">
        <v>0</v>
      </c>
      <c r="M39" s="48">
        <v>0</v>
      </c>
      <c r="N39" s="48">
        <f t="shared" si="13"/>
        <v>0</v>
      </c>
      <c r="Q39" s="88">
        <f t="shared" si="7"/>
        <v>0</v>
      </c>
      <c r="R39" s="93">
        <f t="shared" si="1"/>
        <v>0</v>
      </c>
      <c r="S39" s="87">
        <f t="shared" si="5"/>
        <v>0</v>
      </c>
      <c r="T39" s="94">
        <f t="shared" si="8"/>
        <v>0</v>
      </c>
      <c r="U39" s="89">
        <f t="shared" si="2"/>
        <v>0</v>
      </c>
      <c r="V39" s="88">
        <f t="shared" si="6"/>
        <v>0</v>
      </c>
      <c r="W39" s="87">
        <f t="shared" si="3"/>
        <v>0</v>
      </c>
      <c r="X39" s="96">
        <f t="shared" si="6"/>
        <v>0</v>
      </c>
    </row>
    <row r="40" spans="1:24">
      <c r="A40" s="48" t="s">
        <v>75</v>
      </c>
      <c r="B40" s="48">
        <v>0</v>
      </c>
      <c r="C40" s="48">
        <v>0</v>
      </c>
      <c r="D40" s="48">
        <v>0</v>
      </c>
      <c r="E40" s="48">
        <v>0</v>
      </c>
      <c r="F40" s="48">
        <v>0</v>
      </c>
      <c r="G40" s="48">
        <v>0</v>
      </c>
      <c r="H40" s="48">
        <v>0</v>
      </c>
      <c r="I40" s="48">
        <v>0</v>
      </c>
      <c r="J40" s="48">
        <v>0</v>
      </c>
      <c r="K40" s="48">
        <v>0</v>
      </c>
      <c r="L40" s="48">
        <v>0</v>
      </c>
      <c r="M40" s="48">
        <v>0</v>
      </c>
      <c r="N40" s="48">
        <f t="shared" si="13"/>
        <v>0</v>
      </c>
      <c r="Q40" s="88">
        <f t="shared" si="7"/>
        <v>0</v>
      </c>
      <c r="R40" s="93">
        <f t="shared" si="1"/>
        <v>0</v>
      </c>
      <c r="S40" s="87">
        <f t="shared" si="5"/>
        <v>0</v>
      </c>
      <c r="T40" s="94">
        <f t="shared" si="8"/>
        <v>0</v>
      </c>
      <c r="U40" s="89">
        <f t="shared" si="2"/>
        <v>0</v>
      </c>
      <c r="V40" s="88">
        <f t="shared" si="6"/>
        <v>0</v>
      </c>
      <c r="W40" s="87">
        <f t="shared" si="3"/>
        <v>0</v>
      </c>
      <c r="X40" s="96">
        <f t="shared" si="6"/>
        <v>0</v>
      </c>
    </row>
    <row r="41" spans="1:24">
      <c r="A41" s="48" t="s">
        <v>76</v>
      </c>
      <c r="B41" s="48">
        <v>0</v>
      </c>
      <c r="C41" s="48">
        <v>0</v>
      </c>
      <c r="D41" s="48">
        <v>0</v>
      </c>
      <c r="E41" s="48">
        <v>0</v>
      </c>
      <c r="F41" s="48">
        <v>0</v>
      </c>
      <c r="G41" s="48">
        <v>0</v>
      </c>
      <c r="H41" s="48">
        <v>0</v>
      </c>
      <c r="I41" s="48">
        <v>0</v>
      </c>
      <c r="J41" s="48">
        <v>0</v>
      </c>
      <c r="K41" s="48">
        <v>0</v>
      </c>
      <c r="L41" s="48">
        <v>0</v>
      </c>
      <c r="M41" s="48">
        <v>0</v>
      </c>
      <c r="N41" s="48">
        <f t="shared" si="13"/>
        <v>0</v>
      </c>
      <c r="Q41" s="88">
        <f t="shared" si="7"/>
        <v>0</v>
      </c>
      <c r="R41" s="93">
        <f t="shared" si="1"/>
        <v>0</v>
      </c>
      <c r="S41" s="87">
        <f t="shared" si="5"/>
        <v>0</v>
      </c>
      <c r="T41" s="94">
        <f t="shared" si="8"/>
        <v>0</v>
      </c>
      <c r="U41" s="89">
        <f t="shared" si="2"/>
        <v>0</v>
      </c>
      <c r="V41" s="88">
        <f t="shared" si="6"/>
        <v>0</v>
      </c>
      <c r="W41" s="87">
        <f t="shared" si="3"/>
        <v>0</v>
      </c>
      <c r="X41" s="96">
        <f t="shared" si="6"/>
        <v>0</v>
      </c>
    </row>
    <row r="42" spans="1:24">
      <c r="A42" s="48" t="s">
        <v>77</v>
      </c>
      <c r="B42" s="48">
        <v>0</v>
      </c>
      <c r="C42" s="48">
        <v>0</v>
      </c>
      <c r="D42" s="48">
        <v>0</v>
      </c>
      <c r="E42" s="48">
        <v>0</v>
      </c>
      <c r="F42" s="48">
        <v>0</v>
      </c>
      <c r="G42" s="48">
        <v>0</v>
      </c>
      <c r="H42" s="48">
        <v>0</v>
      </c>
      <c r="I42" s="48">
        <v>0</v>
      </c>
      <c r="J42" s="48">
        <v>0</v>
      </c>
      <c r="K42" s="48">
        <v>0</v>
      </c>
      <c r="L42" s="48">
        <v>0</v>
      </c>
      <c r="M42" s="48">
        <v>0</v>
      </c>
      <c r="N42" s="48">
        <f t="shared" si="13"/>
        <v>0</v>
      </c>
      <c r="Q42" s="88">
        <f t="shared" si="7"/>
        <v>0</v>
      </c>
      <c r="R42" s="93">
        <f t="shared" si="1"/>
        <v>0</v>
      </c>
      <c r="S42" s="87">
        <f t="shared" si="5"/>
        <v>0</v>
      </c>
      <c r="T42" s="94">
        <f t="shared" si="8"/>
        <v>0</v>
      </c>
      <c r="U42" s="89">
        <f t="shared" si="2"/>
        <v>0</v>
      </c>
      <c r="V42" s="88">
        <f t="shared" si="6"/>
        <v>0</v>
      </c>
      <c r="W42" s="87">
        <f t="shared" si="3"/>
        <v>0</v>
      </c>
      <c r="X42" s="96">
        <f t="shared" si="6"/>
        <v>0</v>
      </c>
    </row>
    <row r="43" spans="1:24">
      <c r="A43" s="48" t="s">
        <v>78</v>
      </c>
      <c r="B43" s="48">
        <v>0</v>
      </c>
      <c r="C43" s="48">
        <v>0</v>
      </c>
      <c r="D43" s="48">
        <v>0</v>
      </c>
      <c r="E43" s="48">
        <v>0</v>
      </c>
      <c r="F43" s="48">
        <v>0</v>
      </c>
      <c r="G43" s="48">
        <v>0</v>
      </c>
      <c r="H43" s="48">
        <v>0</v>
      </c>
      <c r="I43" s="48">
        <v>0</v>
      </c>
      <c r="J43" s="48">
        <v>0</v>
      </c>
      <c r="K43" s="48">
        <v>0</v>
      </c>
      <c r="L43" s="48">
        <v>0</v>
      </c>
      <c r="M43" s="48">
        <v>0</v>
      </c>
      <c r="N43" s="48">
        <f t="shared" si="13"/>
        <v>0</v>
      </c>
      <c r="Q43" s="88">
        <f t="shared" si="7"/>
        <v>0</v>
      </c>
      <c r="R43" s="93">
        <f t="shared" si="1"/>
        <v>0</v>
      </c>
      <c r="S43" s="87">
        <f t="shared" si="5"/>
        <v>0</v>
      </c>
      <c r="T43" s="94">
        <f t="shared" si="8"/>
        <v>0</v>
      </c>
      <c r="U43" s="89">
        <f t="shared" si="2"/>
        <v>0</v>
      </c>
      <c r="V43" s="88">
        <f t="shared" si="6"/>
        <v>0</v>
      </c>
      <c r="W43" s="87">
        <f t="shared" si="3"/>
        <v>0</v>
      </c>
      <c r="X43" s="96">
        <f t="shared" si="6"/>
        <v>0</v>
      </c>
    </row>
    <row r="44" spans="1:24">
      <c r="A44" s="48" t="s">
        <v>79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N44" s="48">
        <f t="shared" si="13"/>
        <v>0</v>
      </c>
      <c r="Q44" s="88">
        <f t="shared" si="7"/>
        <v>0</v>
      </c>
      <c r="R44" s="93">
        <f t="shared" si="1"/>
        <v>0</v>
      </c>
      <c r="S44" s="87">
        <f t="shared" si="5"/>
        <v>0</v>
      </c>
      <c r="T44" s="94">
        <f t="shared" si="8"/>
        <v>0</v>
      </c>
      <c r="U44" s="89">
        <f t="shared" si="2"/>
        <v>0</v>
      </c>
      <c r="V44" s="88">
        <f t="shared" si="6"/>
        <v>0</v>
      </c>
      <c r="W44" s="87">
        <f t="shared" si="3"/>
        <v>0</v>
      </c>
      <c r="X44" s="96">
        <f t="shared" si="6"/>
        <v>0</v>
      </c>
    </row>
    <row r="45" spans="1:24">
      <c r="A45" s="48" t="s">
        <v>80</v>
      </c>
      <c r="B45" s="48">
        <v>0</v>
      </c>
      <c r="C45" s="48">
        <v>0</v>
      </c>
      <c r="D45" s="48">
        <v>0</v>
      </c>
      <c r="E45" s="48">
        <v>0</v>
      </c>
      <c r="F45" s="48">
        <v>0</v>
      </c>
      <c r="G45" s="48">
        <v>0</v>
      </c>
      <c r="H45" s="48">
        <v>0</v>
      </c>
      <c r="I45" s="48">
        <v>0</v>
      </c>
      <c r="J45" s="48">
        <v>0</v>
      </c>
      <c r="K45" s="48">
        <v>0</v>
      </c>
      <c r="L45" s="48">
        <v>0</v>
      </c>
      <c r="M45" s="48">
        <v>0</v>
      </c>
      <c r="N45" s="48">
        <f t="shared" si="13"/>
        <v>0</v>
      </c>
      <c r="Q45" s="88">
        <f t="shared" si="7"/>
        <v>0</v>
      </c>
      <c r="R45" s="93">
        <f t="shared" si="1"/>
        <v>0</v>
      </c>
      <c r="S45" s="87">
        <f t="shared" si="5"/>
        <v>0</v>
      </c>
      <c r="T45" s="94">
        <f t="shared" si="8"/>
        <v>0</v>
      </c>
      <c r="U45" s="89">
        <f t="shared" si="2"/>
        <v>0</v>
      </c>
      <c r="V45" s="88">
        <f t="shared" si="6"/>
        <v>0</v>
      </c>
      <c r="W45" s="87">
        <f t="shared" si="3"/>
        <v>0</v>
      </c>
      <c r="X45" s="96">
        <f t="shared" si="6"/>
        <v>0</v>
      </c>
    </row>
    <row r="46" spans="1:24">
      <c r="A46" s="48" t="s">
        <v>81</v>
      </c>
      <c r="B46" s="48">
        <v>7553</v>
      </c>
      <c r="C46" s="48">
        <v>4752</v>
      </c>
      <c r="D46" s="48">
        <v>13728</v>
      </c>
      <c r="E46" s="48">
        <v>0</v>
      </c>
      <c r="F46" s="48">
        <v>0</v>
      </c>
      <c r="G46" s="48">
        <v>0</v>
      </c>
      <c r="H46" s="48">
        <v>0</v>
      </c>
      <c r="I46" s="48">
        <v>0</v>
      </c>
      <c r="J46" s="48">
        <v>0</v>
      </c>
      <c r="K46" s="48">
        <v>0</v>
      </c>
      <c r="L46" s="48">
        <v>0</v>
      </c>
      <c r="M46" s="48">
        <v>0</v>
      </c>
      <c r="N46" s="48">
        <f t="shared" si="13"/>
        <v>26033</v>
      </c>
      <c r="Q46" s="88">
        <f t="shared" si="7"/>
        <v>26033</v>
      </c>
      <c r="R46" s="93">
        <f t="shared" si="1"/>
        <v>26033</v>
      </c>
      <c r="S46" s="87">
        <f t="shared" si="5"/>
        <v>0</v>
      </c>
      <c r="T46" s="94">
        <f t="shared" si="8"/>
        <v>26033</v>
      </c>
      <c r="U46" s="89">
        <f t="shared" si="2"/>
        <v>0</v>
      </c>
      <c r="V46" s="88">
        <f t="shared" si="6"/>
        <v>26033</v>
      </c>
      <c r="W46" s="87">
        <f t="shared" si="3"/>
        <v>0</v>
      </c>
      <c r="X46" s="96">
        <f t="shared" si="6"/>
        <v>26033</v>
      </c>
    </row>
    <row r="47" spans="1:24">
      <c r="A47" s="48" t="s">
        <v>384</v>
      </c>
      <c r="B47" s="48">
        <v>97320</v>
      </c>
      <c r="C47" s="48">
        <v>75802</v>
      </c>
      <c r="D47" s="48">
        <v>80936</v>
      </c>
      <c r="E47" s="48">
        <v>0</v>
      </c>
      <c r="F47" s="48">
        <v>0</v>
      </c>
      <c r="G47" s="48">
        <v>0</v>
      </c>
      <c r="H47" s="48">
        <v>0</v>
      </c>
      <c r="I47" s="48">
        <v>0</v>
      </c>
      <c r="J47" s="48">
        <v>0</v>
      </c>
      <c r="K47" s="48">
        <v>0</v>
      </c>
      <c r="L47" s="48">
        <v>0</v>
      </c>
      <c r="M47" s="48">
        <v>0</v>
      </c>
      <c r="N47" s="48">
        <f t="shared" si="13"/>
        <v>254058</v>
      </c>
      <c r="Q47" s="88">
        <f t="shared" si="7"/>
        <v>254058</v>
      </c>
      <c r="R47" s="93">
        <f t="shared" si="1"/>
        <v>254058</v>
      </c>
      <c r="S47" s="87">
        <f t="shared" si="5"/>
        <v>0</v>
      </c>
      <c r="T47" s="94">
        <f t="shared" si="8"/>
        <v>254058</v>
      </c>
      <c r="U47" s="89">
        <f t="shared" si="2"/>
        <v>0</v>
      </c>
      <c r="V47" s="88">
        <f t="shared" si="6"/>
        <v>254058</v>
      </c>
      <c r="W47" s="87">
        <f t="shared" si="3"/>
        <v>0</v>
      </c>
      <c r="X47" s="96">
        <f t="shared" si="6"/>
        <v>254058</v>
      </c>
    </row>
    <row r="48" spans="1:24">
      <c r="N48" s="48" t="s">
        <v>1</v>
      </c>
      <c r="Q48" s="88" t="s">
        <v>1</v>
      </c>
      <c r="R48" s="93" t="str">
        <f t="shared" si="1"/>
        <v xml:space="preserve"> </v>
      </c>
      <c r="S48" s="87"/>
      <c r="T48" s="94"/>
      <c r="U48" s="89"/>
      <c r="V48" s="88" t="s">
        <v>1</v>
      </c>
      <c r="W48" s="87"/>
      <c r="X48" s="96" t="s">
        <v>1</v>
      </c>
    </row>
    <row r="49" spans="1:24">
      <c r="A49" s="61" t="s">
        <v>9</v>
      </c>
      <c r="B49" s="61">
        <f>SUM(B50:B57)</f>
        <v>661047.64</v>
      </c>
      <c r="C49" s="61">
        <f>SUM(C50:C57)</f>
        <v>686996.07</v>
      </c>
      <c r="D49" s="61">
        <f>SUM(D50:D57)</f>
        <v>736554.14</v>
      </c>
      <c r="E49" s="61">
        <f>SUM(E50:E57)</f>
        <v>0</v>
      </c>
      <c r="F49" s="61">
        <f t="shared" ref="F49:M49" si="14">SUM(F50:F57)</f>
        <v>0</v>
      </c>
      <c r="G49" s="61">
        <f t="shared" si="14"/>
        <v>0</v>
      </c>
      <c r="H49" s="61">
        <f t="shared" si="14"/>
        <v>0</v>
      </c>
      <c r="I49" s="61">
        <f>SUM(I50:I57)</f>
        <v>0</v>
      </c>
      <c r="J49" s="61">
        <f>SUM(J50:J57)</f>
        <v>0</v>
      </c>
      <c r="K49" s="61">
        <f t="shared" si="14"/>
        <v>0</v>
      </c>
      <c r="L49" s="61">
        <f t="shared" si="14"/>
        <v>0</v>
      </c>
      <c r="M49" s="61">
        <f t="shared" si="14"/>
        <v>0</v>
      </c>
      <c r="N49" s="131">
        <f>SUM(B49:M49)</f>
        <v>2084597.85</v>
      </c>
      <c r="Q49" s="93">
        <f t="shared" si="7"/>
        <v>2084597.85</v>
      </c>
      <c r="R49" s="93">
        <f t="shared" si="1"/>
        <v>2084597.85</v>
      </c>
      <c r="S49" s="86">
        <f t="shared" si="5"/>
        <v>0</v>
      </c>
      <c r="T49" s="94">
        <f t="shared" si="8"/>
        <v>2084597.85</v>
      </c>
      <c r="U49" s="95">
        <f t="shared" si="2"/>
        <v>0</v>
      </c>
      <c r="V49" s="93">
        <f t="shared" si="6"/>
        <v>2084597.85</v>
      </c>
      <c r="W49" s="86">
        <f t="shared" si="3"/>
        <v>0</v>
      </c>
      <c r="X49" s="94">
        <f t="shared" si="6"/>
        <v>2084597.85</v>
      </c>
    </row>
    <row r="50" spans="1:24">
      <c r="A50" s="48" t="s">
        <v>82</v>
      </c>
      <c r="B50" s="48">
        <v>643493</v>
      </c>
      <c r="C50" s="48">
        <v>667694.85</v>
      </c>
      <c r="D50" s="48">
        <v>729852.5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N50" s="48">
        <f t="shared" ref="N50:N57" si="15">SUM(B50:M50)</f>
        <v>2041040.35</v>
      </c>
      <c r="Q50" s="88">
        <f t="shared" si="7"/>
        <v>2041040.35</v>
      </c>
      <c r="R50" s="93">
        <f t="shared" si="1"/>
        <v>2041040.35</v>
      </c>
      <c r="S50" s="87">
        <f t="shared" si="5"/>
        <v>0</v>
      </c>
      <c r="T50" s="94">
        <f t="shared" si="8"/>
        <v>2041040.35</v>
      </c>
      <c r="U50" s="89">
        <f t="shared" si="2"/>
        <v>0</v>
      </c>
      <c r="V50" s="88">
        <f t="shared" si="6"/>
        <v>2041040.35</v>
      </c>
      <c r="W50" s="87">
        <f t="shared" si="3"/>
        <v>0</v>
      </c>
      <c r="X50" s="96">
        <f t="shared" si="6"/>
        <v>2041040.35</v>
      </c>
    </row>
    <row r="51" spans="1:24">
      <c r="A51" s="48" t="s">
        <v>83</v>
      </c>
      <c r="B51" s="48">
        <v>15000</v>
      </c>
      <c r="C51" s="48">
        <v>17350</v>
      </c>
      <c r="D51" s="48">
        <v>4050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N51" s="48">
        <f t="shared" si="15"/>
        <v>36400</v>
      </c>
      <c r="Q51" s="88">
        <f t="shared" si="7"/>
        <v>36400</v>
      </c>
      <c r="R51" s="93">
        <f t="shared" si="1"/>
        <v>36400</v>
      </c>
      <c r="S51" s="87">
        <f t="shared" si="5"/>
        <v>0</v>
      </c>
      <c r="T51" s="94">
        <f t="shared" si="8"/>
        <v>36400</v>
      </c>
      <c r="U51" s="89">
        <f t="shared" si="2"/>
        <v>0</v>
      </c>
      <c r="V51" s="88">
        <f t="shared" si="6"/>
        <v>36400</v>
      </c>
      <c r="W51" s="87">
        <f t="shared" si="3"/>
        <v>0</v>
      </c>
      <c r="X51" s="96">
        <f t="shared" si="6"/>
        <v>36400</v>
      </c>
    </row>
    <row r="52" spans="1:24">
      <c r="A52" s="48" t="s">
        <v>84</v>
      </c>
      <c r="B52" s="48">
        <v>0</v>
      </c>
      <c r="C52" s="48">
        <v>0</v>
      </c>
      <c r="D52" s="48">
        <v>0</v>
      </c>
      <c r="E52" s="48">
        <v>0</v>
      </c>
      <c r="F52" s="48">
        <v>0</v>
      </c>
      <c r="G52" s="48">
        <v>0</v>
      </c>
      <c r="H52" s="48">
        <v>0</v>
      </c>
      <c r="I52" s="48">
        <v>0</v>
      </c>
      <c r="J52" s="48">
        <v>0</v>
      </c>
      <c r="K52" s="48">
        <v>0</v>
      </c>
      <c r="L52" s="48">
        <v>0</v>
      </c>
      <c r="M52" s="48">
        <v>0</v>
      </c>
      <c r="N52" s="48">
        <f t="shared" si="15"/>
        <v>0</v>
      </c>
      <c r="Q52" s="88">
        <f t="shared" si="7"/>
        <v>0</v>
      </c>
      <c r="R52" s="93">
        <f t="shared" si="1"/>
        <v>0</v>
      </c>
      <c r="S52" s="87">
        <f t="shared" si="5"/>
        <v>0</v>
      </c>
      <c r="T52" s="94">
        <f t="shared" si="8"/>
        <v>0</v>
      </c>
      <c r="U52" s="89">
        <f t="shared" si="2"/>
        <v>0</v>
      </c>
      <c r="V52" s="88">
        <f t="shared" si="6"/>
        <v>0</v>
      </c>
      <c r="W52" s="87">
        <f t="shared" si="3"/>
        <v>0</v>
      </c>
      <c r="X52" s="96">
        <f t="shared" si="6"/>
        <v>0</v>
      </c>
    </row>
    <row r="53" spans="1:24">
      <c r="A53" s="48" t="s">
        <v>85</v>
      </c>
      <c r="B53" s="48">
        <v>0</v>
      </c>
      <c r="C53" s="48">
        <v>0</v>
      </c>
      <c r="D53" s="48">
        <v>0</v>
      </c>
      <c r="E53" s="48">
        <v>0</v>
      </c>
      <c r="F53" s="48">
        <v>0</v>
      </c>
      <c r="G53" s="48">
        <v>0</v>
      </c>
      <c r="H53" s="48">
        <v>0</v>
      </c>
      <c r="I53" s="48">
        <v>0</v>
      </c>
      <c r="J53" s="48">
        <v>0</v>
      </c>
      <c r="K53" s="48">
        <v>0</v>
      </c>
      <c r="L53" s="48">
        <v>0</v>
      </c>
      <c r="M53" s="48">
        <v>0</v>
      </c>
      <c r="N53" s="48">
        <f t="shared" si="15"/>
        <v>0</v>
      </c>
      <c r="Q53" s="88">
        <f t="shared" si="7"/>
        <v>0</v>
      </c>
      <c r="R53" s="93">
        <f t="shared" si="1"/>
        <v>0</v>
      </c>
      <c r="S53" s="87">
        <f t="shared" si="5"/>
        <v>0</v>
      </c>
      <c r="T53" s="94">
        <f t="shared" si="8"/>
        <v>0</v>
      </c>
      <c r="U53" s="89">
        <f t="shared" si="2"/>
        <v>0</v>
      </c>
      <c r="V53" s="88">
        <f t="shared" si="6"/>
        <v>0</v>
      </c>
      <c r="W53" s="87">
        <f t="shared" si="3"/>
        <v>0</v>
      </c>
      <c r="X53" s="96">
        <f t="shared" si="6"/>
        <v>0</v>
      </c>
    </row>
    <row r="54" spans="1:24">
      <c r="A54" s="48" t="s">
        <v>86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N54" s="48">
        <f t="shared" si="15"/>
        <v>0</v>
      </c>
      <c r="Q54" s="88">
        <f t="shared" si="7"/>
        <v>0</v>
      </c>
      <c r="R54" s="93">
        <f t="shared" si="1"/>
        <v>0</v>
      </c>
      <c r="S54" s="87">
        <f t="shared" si="5"/>
        <v>0</v>
      </c>
      <c r="T54" s="94">
        <f t="shared" si="8"/>
        <v>0</v>
      </c>
      <c r="U54" s="89">
        <f t="shared" si="2"/>
        <v>0</v>
      </c>
      <c r="V54" s="88">
        <f t="shared" si="6"/>
        <v>0</v>
      </c>
      <c r="W54" s="87">
        <f t="shared" si="3"/>
        <v>0</v>
      </c>
      <c r="X54" s="96">
        <f t="shared" si="6"/>
        <v>0</v>
      </c>
    </row>
    <row r="55" spans="1:24">
      <c r="A55" s="48" t="s">
        <v>68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0</v>
      </c>
      <c r="K55" s="48">
        <v>0</v>
      </c>
      <c r="L55" s="48">
        <v>0</v>
      </c>
      <c r="M55" s="48">
        <v>0</v>
      </c>
      <c r="N55" s="48">
        <f t="shared" si="15"/>
        <v>0</v>
      </c>
      <c r="Q55" s="88">
        <f t="shared" si="7"/>
        <v>0</v>
      </c>
      <c r="R55" s="93">
        <f t="shared" si="1"/>
        <v>0</v>
      </c>
      <c r="S55" s="87">
        <f t="shared" si="5"/>
        <v>0</v>
      </c>
      <c r="T55" s="94">
        <f t="shared" si="8"/>
        <v>0</v>
      </c>
      <c r="U55" s="89">
        <f t="shared" si="2"/>
        <v>0</v>
      </c>
      <c r="V55" s="88">
        <f t="shared" si="6"/>
        <v>0</v>
      </c>
      <c r="W55" s="87">
        <f t="shared" si="3"/>
        <v>0</v>
      </c>
      <c r="X55" s="96">
        <f t="shared" si="6"/>
        <v>0</v>
      </c>
    </row>
    <row r="56" spans="1:24">
      <c r="A56" s="48" t="s">
        <v>56</v>
      </c>
      <c r="B56" s="48">
        <v>2554.64</v>
      </c>
      <c r="C56" s="48">
        <v>1951.22</v>
      </c>
      <c r="D56" s="48">
        <v>2651.64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0</v>
      </c>
      <c r="N56" s="48">
        <f t="shared" si="15"/>
        <v>7157.5</v>
      </c>
      <c r="Q56" s="88">
        <f t="shared" si="7"/>
        <v>7157.5</v>
      </c>
      <c r="R56" s="93">
        <f t="shared" si="1"/>
        <v>7157.5</v>
      </c>
      <c r="S56" s="87">
        <f t="shared" si="5"/>
        <v>0</v>
      </c>
      <c r="T56" s="94">
        <f t="shared" si="8"/>
        <v>7157.5</v>
      </c>
      <c r="U56" s="89">
        <f t="shared" si="2"/>
        <v>0</v>
      </c>
      <c r="V56" s="88">
        <f t="shared" si="6"/>
        <v>7157.5</v>
      </c>
      <c r="W56" s="87">
        <f t="shared" si="3"/>
        <v>0</v>
      </c>
      <c r="X56" s="96">
        <f t="shared" si="6"/>
        <v>7157.5</v>
      </c>
    </row>
    <row r="57" spans="1:24">
      <c r="A57" s="48" t="s">
        <v>294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0</v>
      </c>
      <c r="N57" s="48">
        <f t="shared" si="15"/>
        <v>0</v>
      </c>
      <c r="Q57" s="88">
        <f t="shared" si="7"/>
        <v>0</v>
      </c>
      <c r="R57" s="93">
        <f t="shared" si="1"/>
        <v>0</v>
      </c>
      <c r="S57" s="87">
        <f t="shared" si="5"/>
        <v>0</v>
      </c>
      <c r="T57" s="94">
        <f t="shared" si="8"/>
        <v>0</v>
      </c>
      <c r="U57" s="89">
        <f t="shared" si="2"/>
        <v>0</v>
      </c>
      <c r="V57" s="88">
        <f t="shared" si="6"/>
        <v>0</v>
      </c>
      <c r="W57" s="87">
        <f t="shared" si="3"/>
        <v>0</v>
      </c>
      <c r="X57" s="96">
        <f t="shared" si="6"/>
        <v>0</v>
      </c>
    </row>
    <row r="58" spans="1:24">
      <c r="N58" s="48" t="s">
        <v>1</v>
      </c>
      <c r="Q58" s="88"/>
      <c r="R58" s="93"/>
      <c r="S58" s="87"/>
      <c r="T58" s="94"/>
      <c r="U58" s="89"/>
      <c r="V58" s="88" t="s">
        <v>1</v>
      </c>
      <c r="W58" s="87"/>
      <c r="X58" s="96" t="s">
        <v>1</v>
      </c>
    </row>
    <row r="59" spans="1:24">
      <c r="A59" s="61" t="s">
        <v>10</v>
      </c>
      <c r="B59" s="61">
        <f>SUM(B60:B72)</f>
        <v>12765103.68</v>
      </c>
      <c r="C59" s="61">
        <f t="shared" ref="C59:N59" si="16">SUM(C60:C72)</f>
        <v>16864161.620000001</v>
      </c>
      <c r="D59" s="61">
        <f t="shared" si="16"/>
        <v>20077928.300000004</v>
      </c>
      <c r="E59" s="61">
        <f t="shared" si="16"/>
        <v>0</v>
      </c>
      <c r="F59" s="61">
        <f t="shared" si="16"/>
        <v>0</v>
      </c>
      <c r="G59" s="61">
        <f t="shared" si="16"/>
        <v>0</v>
      </c>
      <c r="H59" s="61">
        <f t="shared" si="16"/>
        <v>0</v>
      </c>
      <c r="I59" s="61">
        <f t="shared" si="16"/>
        <v>0</v>
      </c>
      <c r="J59" s="61">
        <f t="shared" si="16"/>
        <v>0</v>
      </c>
      <c r="K59" s="61">
        <f t="shared" si="16"/>
        <v>0</v>
      </c>
      <c r="L59" s="61">
        <f t="shared" si="16"/>
        <v>0</v>
      </c>
      <c r="M59" s="61">
        <f t="shared" si="16"/>
        <v>0</v>
      </c>
      <c r="N59" s="131">
        <f t="shared" si="16"/>
        <v>49707193.600000001</v>
      </c>
      <c r="Q59" s="93">
        <f>SUM(B59:D59)</f>
        <v>49707193.600000009</v>
      </c>
      <c r="R59" s="93">
        <f t="shared" si="1"/>
        <v>49707193.600000009</v>
      </c>
      <c r="S59" s="86">
        <f t="shared" si="5"/>
        <v>0</v>
      </c>
      <c r="T59" s="94">
        <f t="shared" si="8"/>
        <v>49707193.600000009</v>
      </c>
      <c r="U59" s="95">
        <f t="shared" si="2"/>
        <v>0</v>
      </c>
      <c r="V59" s="93">
        <f t="shared" si="6"/>
        <v>49707193.600000009</v>
      </c>
      <c r="W59" s="86">
        <f t="shared" si="3"/>
        <v>0</v>
      </c>
      <c r="X59" s="94">
        <f t="shared" si="6"/>
        <v>49707193.600000009</v>
      </c>
    </row>
    <row r="60" spans="1:24">
      <c r="Q60" s="88"/>
      <c r="R60" s="93"/>
      <c r="S60" s="87"/>
      <c r="T60" s="94"/>
      <c r="U60" s="89"/>
      <c r="V60" s="88"/>
      <c r="W60" s="87"/>
      <c r="X60" s="96"/>
    </row>
    <row r="61" spans="1:24">
      <c r="A61" s="48" t="s">
        <v>89</v>
      </c>
      <c r="B61" s="48">
        <v>11613126.279999999</v>
      </c>
      <c r="C61" s="48">
        <v>12747278.130000001</v>
      </c>
      <c r="D61" s="48">
        <v>12499126.560000001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N61" s="48">
        <f t="shared" ref="N61:N78" si="17">SUM(B61:M61)</f>
        <v>36859530.969999999</v>
      </c>
      <c r="Q61" s="88">
        <f>SUM(B61:D61)</f>
        <v>36859530.969999999</v>
      </c>
      <c r="R61" s="93">
        <f t="shared" si="1"/>
        <v>36859530.969999999</v>
      </c>
      <c r="S61" s="87">
        <f t="shared" si="5"/>
        <v>0</v>
      </c>
      <c r="T61" s="94">
        <f t="shared" si="8"/>
        <v>36859530.969999999</v>
      </c>
      <c r="U61" s="89">
        <f t="shared" si="2"/>
        <v>0</v>
      </c>
      <c r="V61" s="88">
        <f t="shared" si="6"/>
        <v>36859530.969999999</v>
      </c>
      <c r="W61" s="87">
        <f t="shared" si="3"/>
        <v>0</v>
      </c>
      <c r="X61" s="96">
        <f t="shared" si="6"/>
        <v>36859530.969999999</v>
      </c>
    </row>
    <row r="62" spans="1:24">
      <c r="A62" s="48" t="s">
        <v>90</v>
      </c>
      <c r="B62" s="48">
        <v>0</v>
      </c>
      <c r="C62" s="48">
        <v>0</v>
      </c>
      <c r="D62" s="48">
        <v>0</v>
      </c>
      <c r="E62" s="48">
        <v>0</v>
      </c>
      <c r="F62" s="48">
        <v>0</v>
      </c>
      <c r="G62" s="48">
        <v>0</v>
      </c>
      <c r="H62" s="48">
        <v>0</v>
      </c>
      <c r="I62" s="48">
        <v>0</v>
      </c>
      <c r="J62" s="48">
        <v>0</v>
      </c>
      <c r="K62" s="48">
        <v>0</v>
      </c>
      <c r="L62" s="48">
        <v>0</v>
      </c>
      <c r="M62" s="48">
        <v>0</v>
      </c>
      <c r="N62" s="48">
        <f t="shared" si="17"/>
        <v>0</v>
      </c>
      <c r="Q62" s="88">
        <f t="shared" ref="Q62:Q70" si="18">SUM(B62:D62)</f>
        <v>0</v>
      </c>
      <c r="R62" s="93">
        <f t="shared" si="1"/>
        <v>0</v>
      </c>
      <c r="S62" s="87">
        <f t="shared" si="5"/>
        <v>0</v>
      </c>
      <c r="T62" s="94">
        <f t="shared" si="8"/>
        <v>0</v>
      </c>
      <c r="U62" s="89">
        <f t="shared" si="2"/>
        <v>0</v>
      </c>
      <c r="V62" s="88">
        <f t="shared" si="6"/>
        <v>0</v>
      </c>
      <c r="W62" s="87">
        <f t="shared" si="3"/>
        <v>0</v>
      </c>
      <c r="X62" s="96">
        <f t="shared" si="6"/>
        <v>0</v>
      </c>
    </row>
    <row r="63" spans="1:24">
      <c r="A63" s="48" t="s">
        <v>91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N63" s="48">
        <f t="shared" si="17"/>
        <v>0</v>
      </c>
      <c r="Q63" s="88">
        <f>SUM(B63:D63)</f>
        <v>0</v>
      </c>
      <c r="R63" s="93">
        <f t="shared" si="1"/>
        <v>0</v>
      </c>
      <c r="S63" s="87">
        <f t="shared" si="5"/>
        <v>0</v>
      </c>
      <c r="T63" s="94">
        <f t="shared" si="8"/>
        <v>0</v>
      </c>
      <c r="U63" s="89">
        <f t="shared" si="2"/>
        <v>0</v>
      </c>
      <c r="V63" s="88">
        <f t="shared" si="6"/>
        <v>0</v>
      </c>
      <c r="W63" s="87">
        <f t="shared" si="3"/>
        <v>0</v>
      </c>
      <c r="X63" s="96">
        <f t="shared" si="6"/>
        <v>0</v>
      </c>
    </row>
    <row r="64" spans="1:24">
      <c r="A64" s="48" t="s">
        <v>92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N64" s="48">
        <f t="shared" si="17"/>
        <v>0</v>
      </c>
      <c r="Q64" s="88">
        <f t="shared" si="18"/>
        <v>0</v>
      </c>
      <c r="R64" s="93">
        <f t="shared" si="1"/>
        <v>0</v>
      </c>
      <c r="S64" s="87">
        <f t="shared" si="5"/>
        <v>0</v>
      </c>
      <c r="T64" s="94">
        <f t="shared" si="8"/>
        <v>0</v>
      </c>
      <c r="U64" s="89">
        <f t="shared" si="2"/>
        <v>0</v>
      </c>
      <c r="V64" s="88">
        <f t="shared" si="6"/>
        <v>0</v>
      </c>
      <c r="W64" s="87">
        <f t="shared" si="3"/>
        <v>0</v>
      </c>
      <c r="X64" s="96">
        <f t="shared" si="6"/>
        <v>0</v>
      </c>
    </row>
    <row r="65" spans="1:24">
      <c r="A65" s="48" t="s">
        <v>93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N65" s="48">
        <f t="shared" si="17"/>
        <v>0</v>
      </c>
      <c r="Q65" s="88">
        <f t="shared" si="18"/>
        <v>0</v>
      </c>
      <c r="R65" s="93">
        <f t="shared" si="1"/>
        <v>0</v>
      </c>
      <c r="S65" s="87">
        <f t="shared" si="5"/>
        <v>0</v>
      </c>
      <c r="T65" s="94">
        <f t="shared" si="8"/>
        <v>0</v>
      </c>
      <c r="U65" s="89">
        <f t="shared" si="2"/>
        <v>0</v>
      </c>
      <c r="V65" s="88">
        <f t="shared" si="6"/>
        <v>0</v>
      </c>
      <c r="W65" s="87">
        <f t="shared" si="3"/>
        <v>0</v>
      </c>
      <c r="X65" s="96">
        <f t="shared" si="6"/>
        <v>0</v>
      </c>
    </row>
    <row r="66" spans="1:24">
      <c r="A66" s="87" t="s">
        <v>94</v>
      </c>
      <c r="B66" s="48">
        <v>0</v>
      </c>
      <c r="C66" s="48">
        <v>0</v>
      </c>
      <c r="D66" s="48">
        <v>0</v>
      </c>
      <c r="E66" s="48">
        <v>0</v>
      </c>
      <c r="F66" s="48">
        <v>0</v>
      </c>
      <c r="G66" s="48">
        <v>0</v>
      </c>
      <c r="H66" s="48">
        <v>0</v>
      </c>
      <c r="I66" s="48">
        <v>0</v>
      </c>
      <c r="J66" s="48">
        <v>0</v>
      </c>
      <c r="K66" s="48">
        <v>0</v>
      </c>
      <c r="L66" s="48">
        <v>0</v>
      </c>
      <c r="M66" s="48">
        <v>0</v>
      </c>
      <c r="N66" s="48">
        <f t="shared" si="17"/>
        <v>0</v>
      </c>
      <c r="Q66" s="88">
        <f t="shared" si="18"/>
        <v>0</v>
      </c>
      <c r="R66" s="93">
        <f t="shared" si="1"/>
        <v>0</v>
      </c>
      <c r="S66" s="87">
        <f t="shared" si="5"/>
        <v>0</v>
      </c>
      <c r="T66" s="94">
        <f t="shared" si="8"/>
        <v>0</v>
      </c>
      <c r="U66" s="89">
        <f t="shared" si="2"/>
        <v>0</v>
      </c>
      <c r="V66" s="88">
        <f t="shared" si="6"/>
        <v>0</v>
      </c>
      <c r="W66" s="87">
        <f t="shared" si="3"/>
        <v>0</v>
      </c>
      <c r="X66" s="96">
        <f t="shared" si="6"/>
        <v>0</v>
      </c>
    </row>
    <row r="67" spans="1:24">
      <c r="A67" s="87" t="s">
        <v>95</v>
      </c>
      <c r="B67" s="48">
        <v>0</v>
      </c>
      <c r="C67" s="48">
        <v>0</v>
      </c>
      <c r="D67" s="48">
        <v>0</v>
      </c>
      <c r="E67" s="48">
        <v>0</v>
      </c>
      <c r="F67" s="48">
        <v>0</v>
      </c>
      <c r="G67" s="48">
        <v>0</v>
      </c>
      <c r="H67" s="48">
        <v>0</v>
      </c>
      <c r="I67" s="48">
        <v>0</v>
      </c>
      <c r="J67" s="48">
        <v>0</v>
      </c>
      <c r="K67" s="48">
        <v>0</v>
      </c>
      <c r="L67" s="48">
        <v>0</v>
      </c>
      <c r="M67" s="48">
        <v>0</v>
      </c>
      <c r="N67" s="48">
        <f t="shared" si="17"/>
        <v>0</v>
      </c>
      <c r="Q67" s="88">
        <f t="shared" si="18"/>
        <v>0</v>
      </c>
      <c r="R67" s="93">
        <f t="shared" si="1"/>
        <v>0</v>
      </c>
      <c r="S67" s="87">
        <f t="shared" si="5"/>
        <v>0</v>
      </c>
      <c r="T67" s="94">
        <f t="shared" si="8"/>
        <v>0</v>
      </c>
      <c r="U67" s="89">
        <f t="shared" si="2"/>
        <v>0</v>
      </c>
      <c r="V67" s="88">
        <f t="shared" si="6"/>
        <v>0</v>
      </c>
      <c r="W67" s="87">
        <f t="shared" si="3"/>
        <v>0</v>
      </c>
      <c r="X67" s="96">
        <f t="shared" si="6"/>
        <v>0</v>
      </c>
    </row>
    <row r="68" spans="1:24">
      <c r="A68" s="87" t="s">
        <v>312</v>
      </c>
      <c r="B68" s="48">
        <v>0</v>
      </c>
      <c r="C68" s="48">
        <v>0</v>
      </c>
      <c r="D68" s="48">
        <v>0</v>
      </c>
      <c r="E68" s="48">
        <v>0</v>
      </c>
      <c r="F68" s="48">
        <v>0</v>
      </c>
      <c r="G68" s="48">
        <v>0</v>
      </c>
      <c r="H68" s="48">
        <v>0</v>
      </c>
      <c r="I68" s="48">
        <v>0</v>
      </c>
      <c r="J68" s="48">
        <v>0</v>
      </c>
      <c r="K68" s="48">
        <v>0</v>
      </c>
      <c r="L68" s="48">
        <v>0</v>
      </c>
      <c r="M68" s="48">
        <v>0</v>
      </c>
      <c r="N68" s="48">
        <f t="shared" si="17"/>
        <v>0</v>
      </c>
      <c r="Q68" s="88">
        <f t="shared" si="18"/>
        <v>0</v>
      </c>
      <c r="R68" s="93">
        <f t="shared" si="1"/>
        <v>0</v>
      </c>
      <c r="S68" s="87">
        <f t="shared" si="5"/>
        <v>0</v>
      </c>
      <c r="T68" s="94">
        <f t="shared" si="8"/>
        <v>0</v>
      </c>
      <c r="U68" s="89">
        <f t="shared" si="2"/>
        <v>0</v>
      </c>
      <c r="V68" s="88">
        <f t="shared" si="6"/>
        <v>0</v>
      </c>
      <c r="W68" s="87">
        <f t="shared" si="3"/>
        <v>0</v>
      </c>
      <c r="X68" s="96">
        <f t="shared" si="6"/>
        <v>0</v>
      </c>
    </row>
    <row r="69" spans="1:24">
      <c r="A69" s="87" t="s">
        <v>302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N69" s="48">
        <f t="shared" ref="N69" si="19">SUM(B69:M69)</f>
        <v>0</v>
      </c>
      <c r="Q69" s="88">
        <f t="shared" ref="Q69" si="20">SUM(B69:D69)</f>
        <v>0</v>
      </c>
      <c r="R69" s="93">
        <f t="shared" ref="R69" si="21">Q69</f>
        <v>0</v>
      </c>
      <c r="S69" s="87">
        <f t="shared" ref="S69" si="22">SUM(E69:G69)</f>
        <v>0</v>
      </c>
      <c r="T69" s="94">
        <f t="shared" ref="T69" si="23">SUM(R69:S69)</f>
        <v>0</v>
      </c>
      <c r="U69" s="89">
        <f t="shared" ref="U69" si="24">SUM(H69:J69)</f>
        <v>0</v>
      </c>
      <c r="V69" s="88">
        <f t="shared" ref="V69" si="25">SUM(T69:U69)</f>
        <v>0</v>
      </c>
      <c r="W69" s="87">
        <f t="shared" ref="W69" si="26">SUM(K69:M69)</f>
        <v>0</v>
      </c>
      <c r="X69" s="96">
        <f t="shared" ref="X69" si="27">SUM(V69:W69)</f>
        <v>0</v>
      </c>
    </row>
    <row r="70" spans="1:24">
      <c r="A70" s="87" t="s">
        <v>319</v>
      </c>
      <c r="B70" s="48">
        <v>0</v>
      </c>
      <c r="C70" s="48">
        <v>0</v>
      </c>
      <c r="D70" s="48">
        <v>0</v>
      </c>
      <c r="E70" s="48">
        <v>0</v>
      </c>
      <c r="F70" s="48">
        <v>0</v>
      </c>
      <c r="G70" s="48">
        <v>0</v>
      </c>
      <c r="H70" s="48">
        <v>0</v>
      </c>
      <c r="I70" s="48">
        <v>0</v>
      </c>
      <c r="J70" s="48">
        <v>0</v>
      </c>
      <c r="K70" s="48">
        <v>0</v>
      </c>
      <c r="L70" s="48">
        <v>0</v>
      </c>
      <c r="M70" s="48">
        <v>0</v>
      </c>
      <c r="N70" s="48">
        <f t="shared" si="17"/>
        <v>0</v>
      </c>
      <c r="Q70" s="88">
        <f t="shared" si="18"/>
        <v>0</v>
      </c>
      <c r="R70" s="93">
        <f t="shared" si="1"/>
        <v>0</v>
      </c>
      <c r="S70" s="87">
        <f t="shared" si="5"/>
        <v>0</v>
      </c>
      <c r="T70" s="94">
        <f t="shared" si="8"/>
        <v>0</v>
      </c>
      <c r="U70" s="89">
        <f t="shared" si="2"/>
        <v>0</v>
      </c>
      <c r="V70" s="88">
        <f t="shared" si="6"/>
        <v>0</v>
      </c>
      <c r="W70" s="87">
        <f t="shared" si="3"/>
        <v>0</v>
      </c>
      <c r="X70" s="96">
        <f t="shared" si="6"/>
        <v>0</v>
      </c>
    </row>
    <row r="71" spans="1:24">
      <c r="A71" s="87" t="s">
        <v>335</v>
      </c>
      <c r="B71" s="48">
        <v>0</v>
      </c>
      <c r="C71" s="48">
        <v>0</v>
      </c>
      <c r="D71" s="48">
        <v>4595061</v>
      </c>
      <c r="E71" s="48">
        <v>0</v>
      </c>
      <c r="F71" s="48">
        <v>0</v>
      </c>
      <c r="G71" s="48">
        <v>0</v>
      </c>
      <c r="H71" s="48">
        <v>0</v>
      </c>
      <c r="I71" s="48">
        <v>0</v>
      </c>
      <c r="J71" s="48">
        <v>0</v>
      </c>
      <c r="K71" s="48">
        <v>0</v>
      </c>
      <c r="L71" s="48">
        <v>0</v>
      </c>
      <c r="M71" s="48">
        <v>0</v>
      </c>
      <c r="N71" s="48">
        <f t="shared" ref="N71:N72" si="28">SUM(B71:M71)</f>
        <v>4595061</v>
      </c>
      <c r="Q71" s="88">
        <f t="shared" ref="Q71:Q72" si="29">SUM(B71:D71)</f>
        <v>4595061</v>
      </c>
      <c r="R71" s="93">
        <f t="shared" ref="R71:R72" si="30">Q71</f>
        <v>4595061</v>
      </c>
      <c r="S71" s="87">
        <f t="shared" ref="S71:S72" si="31">SUM(E71:G71)</f>
        <v>0</v>
      </c>
      <c r="T71" s="94">
        <f t="shared" ref="T71:T72" si="32">SUM(R71:S71)</f>
        <v>4595061</v>
      </c>
      <c r="U71" s="89">
        <f t="shared" ref="U71:U72" si="33">SUM(H71:J71)</f>
        <v>0</v>
      </c>
      <c r="V71" s="88">
        <f t="shared" ref="V71:V72" si="34">SUM(T71:U71)</f>
        <v>4595061</v>
      </c>
      <c r="W71" s="87">
        <f t="shared" ref="W71:W72" si="35">SUM(K71:M71)</f>
        <v>0</v>
      </c>
      <c r="X71" s="96">
        <f t="shared" ref="X71:X72" si="36">SUM(V71:W71)</f>
        <v>4595061</v>
      </c>
    </row>
    <row r="72" spans="1:24">
      <c r="A72" s="87" t="s">
        <v>383</v>
      </c>
      <c r="B72" s="48">
        <v>1151977.3999999999</v>
      </c>
      <c r="C72" s="48">
        <v>4116883.49</v>
      </c>
      <c r="D72" s="48">
        <v>2983740.74</v>
      </c>
      <c r="E72" s="48">
        <v>0</v>
      </c>
      <c r="F72" s="48">
        <v>0</v>
      </c>
      <c r="G72" s="48">
        <v>0</v>
      </c>
      <c r="H72" s="48">
        <v>0</v>
      </c>
      <c r="I72" s="48">
        <v>0</v>
      </c>
      <c r="J72" s="48">
        <v>0</v>
      </c>
      <c r="K72" s="48">
        <v>0</v>
      </c>
      <c r="L72" s="48">
        <v>0</v>
      </c>
      <c r="M72" s="48">
        <v>0</v>
      </c>
      <c r="N72" s="48">
        <f t="shared" si="28"/>
        <v>8252601.6300000008</v>
      </c>
      <c r="Q72" s="88">
        <f t="shared" si="29"/>
        <v>8252601.6300000008</v>
      </c>
      <c r="R72" s="93">
        <f t="shared" si="30"/>
        <v>8252601.6300000008</v>
      </c>
      <c r="S72" s="87">
        <f t="shared" si="31"/>
        <v>0</v>
      </c>
      <c r="T72" s="94">
        <f t="shared" si="32"/>
        <v>8252601.6300000008</v>
      </c>
      <c r="U72" s="89">
        <f t="shared" si="33"/>
        <v>0</v>
      </c>
      <c r="V72" s="88">
        <f t="shared" si="34"/>
        <v>8252601.6300000008</v>
      </c>
      <c r="W72" s="87">
        <f t="shared" si="35"/>
        <v>0</v>
      </c>
      <c r="X72" s="96">
        <f t="shared" si="36"/>
        <v>8252601.6300000008</v>
      </c>
    </row>
    <row r="73" spans="1:24">
      <c r="A73" s="87"/>
      <c r="Q73" s="88"/>
      <c r="R73" s="93"/>
      <c r="S73" s="87"/>
      <c r="T73" s="94"/>
      <c r="U73" s="89"/>
      <c r="V73" s="88"/>
      <c r="W73" s="87"/>
      <c r="X73" s="96"/>
    </row>
    <row r="74" spans="1:24">
      <c r="N74" s="48" t="s">
        <v>1</v>
      </c>
      <c r="Q74" s="88"/>
      <c r="R74" s="93"/>
      <c r="S74" s="87"/>
      <c r="T74" s="94"/>
      <c r="U74" s="89"/>
      <c r="V74" s="88" t="s">
        <v>1</v>
      </c>
      <c r="W74" s="87"/>
      <c r="X74" s="96" t="s">
        <v>1</v>
      </c>
    </row>
    <row r="75" spans="1:24">
      <c r="A75" s="61" t="s">
        <v>11</v>
      </c>
      <c r="B75" s="61">
        <f t="shared" ref="B75:M75" si="37">SUM(B76:B79)</f>
        <v>0</v>
      </c>
      <c r="C75" s="61">
        <f t="shared" si="37"/>
        <v>2960219.13</v>
      </c>
      <c r="D75" s="61">
        <f t="shared" si="37"/>
        <v>5920438.2599999998</v>
      </c>
      <c r="E75" s="61">
        <f t="shared" si="37"/>
        <v>0</v>
      </c>
      <c r="F75" s="61">
        <f t="shared" si="37"/>
        <v>0</v>
      </c>
      <c r="G75" s="61">
        <f t="shared" si="37"/>
        <v>0</v>
      </c>
      <c r="H75" s="61">
        <f t="shared" si="37"/>
        <v>0</v>
      </c>
      <c r="I75" s="61">
        <f t="shared" si="37"/>
        <v>0</v>
      </c>
      <c r="J75" s="61">
        <f t="shared" si="37"/>
        <v>0</v>
      </c>
      <c r="K75" s="61">
        <f t="shared" si="37"/>
        <v>0</v>
      </c>
      <c r="L75" s="61">
        <f t="shared" si="37"/>
        <v>0</v>
      </c>
      <c r="M75" s="61">
        <f t="shared" si="37"/>
        <v>0</v>
      </c>
      <c r="N75" s="131">
        <f>SUM(B75:M75)</f>
        <v>8880657.3900000006</v>
      </c>
      <c r="Q75" s="93">
        <f t="shared" si="7"/>
        <v>8880657.3900000006</v>
      </c>
      <c r="R75" s="93">
        <f t="shared" si="1"/>
        <v>8880657.3900000006</v>
      </c>
      <c r="S75" s="86">
        <f t="shared" si="5"/>
        <v>0</v>
      </c>
      <c r="T75" s="94">
        <f t="shared" si="8"/>
        <v>8880657.3900000006</v>
      </c>
      <c r="U75" s="95">
        <f>SUM(H75:J75)</f>
        <v>0</v>
      </c>
      <c r="V75" s="93">
        <f t="shared" si="6"/>
        <v>8880657.3900000006</v>
      </c>
      <c r="W75" s="86">
        <f t="shared" si="3"/>
        <v>0</v>
      </c>
      <c r="X75" s="94">
        <f t="shared" si="6"/>
        <v>8880657.3900000006</v>
      </c>
    </row>
    <row r="76" spans="1:24">
      <c r="Q76" s="88"/>
      <c r="R76" s="93"/>
      <c r="S76" s="87"/>
      <c r="T76" s="94"/>
      <c r="U76" s="89"/>
      <c r="V76" s="88"/>
      <c r="W76" s="87"/>
      <c r="X76" s="96"/>
    </row>
    <row r="77" spans="1:24">
      <c r="A77" s="48" t="s">
        <v>283</v>
      </c>
      <c r="B77" s="48">
        <v>0</v>
      </c>
      <c r="C77" s="48">
        <v>2960219.13</v>
      </c>
      <c r="D77" s="48">
        <v>5920438.2599999998</v>
      </c>
      <c r="E77" s="48">
        <v>0</v>
      </c>
      <c r="F77" s="48">
        <v>0</v>
      </c>
      <c r="G77" s="48">
        <v>0</v>
      </c>
      <c r="H77" s="48">
        <v>0</v>
      </c>
      <c r="I77" s="48">
        <v>0</v>
      </c>
      <c r="J77" s="48">
        <v>0</v>
      </c>
      <c r="K77" s="48">
        <v>0</v>
      </c>
      <c r="L77" s="48">
        <v>0</v>
      </c>
      <c r="M77" s="48">
        <v>0</v>
      </c>
      <c r="N77" s="48">
        <f t="shared" si="17"/>
        <v>8880657.3900000006</v>
      </c>
      <c r="Q77" s="88">
        <f>SUM(B77:D77)</f>
        <v>8880657.3900000006</v>
      </c>
      <c r="R77" s="93">
        <f t="shared" ref="R77:R121" si="38">Q77</f>
        <v>8880657.3900000006</v>
      </c>
      <c r="S77" s="87">
        <f t="shared" ref="S77:S119" si="39">SUM(E77:G77)</f>
        <v>0</v>
      </c>
      <c r="T77" s="94">
        <f t="shared" ref="T77:T121" si="40">SUM(R77:S77)</f>
        <v>8880657.3900000006</v>
      </c>
      <c r="U77" s="89">
        <f t="shared" ref="U77:U119" si="41">SUM(H77:J77)</f>
        <v>0</v>
      </c>
      <c r="V77" s="88">
        <f>SUM(T77:U77)</f>
        <v>8880657.3900000006</v>
      </c>
      <c r="W77" s="87">
        <f t="shared" ref="W77:W121" si="42">SUM(K77:M77)</f>
        <v>0</v>
      </c>
      <c r="X77" s="96">
        <f>SUM(V77:W77)</f>
        <v>8880657.3900000006</v>
      </c>
    </row>
    <row r="78" spans="1:24">
      <c r="A78" s="48" t="s">
        <v>97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0</v>
      </c>
      <c r="K78" s="48">
        <v>0</v>
      </c>
      <c r="L78" s="48">
        <v>0</v>
      </c>
      <c r="M78" s="48">
        <v>0</v>
      </c>
      <c r="N78" s="48">
        <f t="shared" si="17"/>
        <v>0</v>
      </c>
      <c r="Q78" s="88">
        <f>SUM(B78:D78)</f>
        <v>0</v>
      </c>
      <c r="R78" s="93">
        <f t="shared" si="38"/>
        <v>0</v>
      </c>
      <c r="S78" s="87">
        <f t="shared" si="39"/>
        <v>0</v>
      </c>
      <c r="T78" s="94">
        <f t="shared" si="40"/>
        <v>0</v>
      </c>
      <c r="U78" s="89">
        <f t="shared" si="41"/>
        <v>0</v>
      </c>
      <c r="V78" s="88">
        <f>SUM(T78:U78)</f>
        <v>0</v>
      </c>
      <c r="W78" s="87">
        <f t="shared" si="42"/>
        <v>0</v>
      </c>
      <c r="X78" s="96">
        <f>SUM(V78:W78)</f>
        <v>0</v>
      </c>
    </row>
    <row r="79" spans="1:24">
      <c r="A79" s="48" t="s">
        <v>99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0</v>
      </c>
      <c r="L79" s="48">
        <v>0</v>
      </c>
      <c r="M79" s="48">
        <v>0</v>
      </c>
      <c r="N79" s="48">
        <f>SUM(B79:M79)</f>
        <v>0</v>
      </c>
      <c r="Q79" s="88">
        <f>SUM(B79:D79)</f>
        <v>0</v>
      </c>
      <c r="R79" s="93">
        <f t="shared" si="38"/>
        <v>0</v>
      </c>
      <c r="S79" s="87">
        <f t="shared" si="39"/>
        <v>0</v>
      </c>
      <c r="T79" s="94">
        <f t="shared" si="40"/>
        <v>0</v>
      </c>
      <c r="U79" s="89">
        <f t="shared" si="41"/>
        <v>0</v>
      </c>
      <c r="V79" s="88">
        <f>SUM(T79:U79)</f>
        <v>0</v>
      </c>
      <c r="W79" s="87">
        <f t="shared" si="42"/>
        <v>0</v>
      </c>
      <c r="X79" s="96">
        <f>SUM(V79:W79)</f>
        <v>0</v>
      </c>
    </row>
    <row r="80" spans="1:24">
      <c r="N80" s="48" t="s">
        <v>1</v>
      </c>
      <c r="Q80" s="88"/>
      <c r="R80" s="93"/>
      <c r="S80" s="87"/>
      <c r="T80" s="94"/>
      <c r="U80" s="89"/>
      <c r="V80" s="88" t="s">
        <v>1</v>
      </c>
      <c r="W80" s="87"/>
      <c r="X80" s="96" t="s">
        <v>1</v>
      </c>
    </row>
    <row r="81" spans="1:24">
      <c r="A81" s="61" t="s">
        <v>100</v>
      </c>
      <c r="B81" s="61">
        <f>SUM(B82:B86)</f>
        <v>0</v>
      </c>
      <c r="C81" s="61">
        <f t="shared" ref="C81:M81" si="43">SUM(C82:C86)</f>
        <v>22908767.440000001</v>
      </c>
      <c r="D81" s="61">
        <f t="shared" si="43"/>
        <v>11454383.720000001</v>
      </c>
      <c r="E81" s="61">
        <f t="shared" si="43"/>
        <v>0</v>
      </c>
      <c r="F81" s="61">
        <f t="shared" si="43"/>
        <v>0</v>
      </c>
      <c r="G81" s="61">
        <f t="shared" si="43"/>
        <v>0</v>
      </c>
      <c r="H81" s="61">
        <f t="shared" si="43"/>
        <v>0</v>
      </c>
      <c r="I81" s="61">
        <f t="shared" si="43"/>
        <v>0</v>
      </c>
      <c r="J81" s="61">
        <f t="shared" si="43"/>
        <v>0</v>
      </c>
      <c r="K81" s="61">
        <f t="shared" si="43"/>
        <v>0</v>
      </c>
      <c r="L81" s="61">
        <f t="shared" si="43"/>
        <v>0</v>
      </c>
      <c r="M81" s="61">
        <f t="shared" si="43"/>
        <v>0</v>
      </c>
      <c r="N81" s="131">
        <f t="shared" ref="N81:N86" si="44">SUM(B81:M81)</f>
        <v>34363151.160000004</v>
      </c>
      <c r="Q81" s="93">
        <f t="shared" ref="Q81:Q86" si="45">SUM(B81:D81)</f>
        <v>34363151.160000004</v>
      </c>
      <c r="R81" s="93">
        <f t="shared" si="38"/>
        <v>34363151.160000004</v>
      </c>
      <c r="S81" s="86">
        <f t="shared" si="39"/>
        <v>0</v>
      </c>
      <c r="T81" s="94">
        <f t="shared" si="40"/>
        <v>34363151.160000004</v>
      </c>
      <c r="U81" s="95">
        <f t="shared" si="41"/>
        <v>0</v>
      </c>
      <c r="V81" s="93">
        <f t="shared" ref="V81:V86" si="46">SUM(T81:U81)</f>
        <v>34363151.160000004</v>
      </c>
      <c r="W81" s="86">
        <f t="shared" si="42"/>
        <v>0</v>
      </c>
      <c r="X81" s="94">
        <f t="shared" ref="X81:X86" si="47">SUM(V81:W81)</f>
        <v>34363151.160000004</v>
      </c>
    </row>
    <row r="82" spans="1:24">
      <c r="Q82" s="88"/>
      <c r="R82" s="93"/>
      <c r="S82" s="87"/>
      <c r="T82" s="94"/>
      <c r="U82" s="89"/>
      <c r="V82" s="88"/>
      <c r="W82" s="87"/>
      <c r="X82" s="96"/>
    </row>
    <row r="83" spans="1:24">
      <c r="A83" s="48" t="s">
        <v>102</v>
      </c>
      <c r="B83" s="48">
        <v>0</v>
      </c>
      <c r="C83" s="48">
        <v>22908767.440000001</v>
      </c>
      <c r="D83" s="48">
        <v>11454383.720000001</v>
      </c>
      <c r="E83" s="48">
        <v>0</v>
      </c>
      <c r="F83" s="48">
        <v>0</v>
      </c>
      <c r="G83" s="48">
        <v>0</v>
      </c>
      <c r="H83" s="48">
        <v>0</v>
      </c>
      <c r="I83" s="48">
        <v>0</v>
      </c>
      <c r="J83" s="48">
        <v>0</v>
      </c>
      <c r="K83" s="48">
        <v>0</v>
      </c>
      <c r="L83" s="48">
        <v>0</v>
      </c>
      <c r="M83" s="48">
        <v>0</v>
      </c>
      <c r="N83" s="48">
        <f t="shared" si="44"/>
        <v>34363151.160000004</v>
      </c>
      <c r="Q83" s="88">
        <f t="shared" si="45"/>
        <v>34363151.160000004</v>
      </c>
      <c r="R83" s="93">
        <f t="shared" si="38"/>
        <v>34363151.160000004</v>
      </c>
      <c r="S83" s="87">
        <f t="shared" si="39"/>
        <v>0</v>
      </c>
      <c r="T83" s="94">
        <f t="shared" si="40"/>
        <v>34363151.160000004</v>
      </c>
      <c r="U83" s="89">
        <f>SUM(H83:J83)</f>
        <v>0</v>
      </c>
      <c r="V83" s="88">
        <f t="shared" si="46"/>
        <v>34363151.160000004</v>
      </c>
      <c r="W83" s="87">
        <f t="shared" si="42"/>
        <v>0</v>
      </c>
      <c r="X83" s="96">
        <f t="shared" si="47"/>
        <v>34363151.160000004</v>
      </c>
    </row>
    <row r="84" spans="1:24">
      <c r="A84" s="48" t="s">
        <v>103</v>
      </c>
      <c r="B84" s="48">
        <v>0</v>
      </c>
      <c r="C84" s="48">
        <v>0</v>
      </c>
      <c r="D84" s="48">
        <v>0</v>
      </c>
      <c r="E84" s="48">
        <v>0</v>
      </c>
      <c r="F84" s="48">
        <v>0</v>
      </c>
      <c r="G84" s="48">
        <v>0</v>
      </c>
      <c r="H84" s="48">
        <v>0</v>
      </c>
      <c r="I84" s="48">
        <v>0</v>
      </c>
      <c r="J84" s="48">
        <v>0</v>
      </c>
      <c r="K84" s="48">
        <v>0</v>
      </c>
      <c r="L84" s="48">
        <v>0</v>
      </c>
      <c r="M84" s="48">
        <v>0</v>
      </c>
      <c r="N84" s="48">
        <f t="shared" si="44"/>
        <v>0</v>
      </c>
      <c r="Q84" s="88">
        <f t="shared" si="45"/>
        <v>0</v>
      </c>
      <c r="R84" s="93">
        <f t="shared" si="38"/>
        <v>0</v>
      </c>
      <c r="S84" s="87">
        <f t="shared" si="39"/>
        <v>0</v>
      </c>
      <c r="T84" s="94">
        <f t="shared" si="40"/>
        <v>0</v>
      </c>
      <c r="U84" s="89">
        <f>SUM(H84:J84)</f>
        <v>0</v>
      </c>
      <c r="V84" s="88">
        <f t="shared" si="46"/>
        <v>0</v>
      </c>
      <c r="W84" s="87">
        <f t="shared" si="42"/>
        <v>0</v>
      </c>
      <c r="X84" s="96">
        <f t="shared" si="47"/>
        <v>0</v>
      </c>
    </row>
    <row r="85" spans="1:24">
      <c r="A85" s="48" t="s">
        <v>104</v>
      </c>
      <c r="B85" s="48">
        <v>0</v>
      </c>
      <c r="C85" s="48">
        <v>0</v>
      </c>
      <c r="D85" s="48">
        <v>0</v>
      </c>
      <c r="E85" s="48">
        <v>0</v>
      </c>
      <c r="F85" s="48">
        <v>0</v>
      </c>
      <c r="G85" s="48">
        <v>0</v>
      </c>
      <c r="H85" s="48">
        <v>0</v>
      </c>
      <c r="I85" s="48">
        <v>0</v>
      </c>
      <c r="J85" s="48">
        <v>0</v>
      </c>
      <c r="K85" s="48">
        <v>0</v>
      </c>
      <c r="L85" s="48">
        <v>0</v>
      </c>
      <c r="M85" s="48">
        <v>0</v>
      </c>
      <c r="N85" s="48">
        <f t="shared" si="44"/>
        <v>0</v>
      </c>
      <c r="Q85" s="88">
        <f t="shared" si="45"/>
        <v>0</v>
      </c>
      <c r="R85" s="93">
        <f t="shared" si="38"/>
        <v>0</v>
      </c>
      <c r="S85" s="87">
        <f t="shared" si="39"/>
        <v>0</v>
      </c>
      <c r="T85" s="94">
        <f t="shared" si="40"/>
        <v>0</v>
      </c>
      <c r="U85" s="89">
        <f>SUM(H85:J85)</f>
        <v>0</v>
      </c>
      <c r="V85" s="88">
        <f t="shared" si="46"/>
        <v>0</v>
      </c>
      <c r="W85" s="87">
        <f t="shared" si="42"/>
        <v>0</v>
      </c>
      <c r="X85" s="96">
        <f t="shared" si="47"/>
        <v>0</v>
      </c>
    </row>
    <row r="86" spans="1:24">
      <c r="A86" s="48" t="s">
        <v>105</v>
      </c>
      <c r="B86" s="48">
        <v>0</v>
      </c>
      <c r="C86" s="48">
        <v>0</v>
      </c>
      <c r="D86" s="48">
        <v>0</v>
      </c>
      <c r="E86" s="48">
        <v>0</v>
      </c>
      <c r="F86" s="48">
        <v>0</v>
      </c>
      <c r="G86" s="48">
        <v>0</v>
      </c>
      <c r="H86" s="48">
        <v>0</v>
      </c>
      <c r="I86" s="48">
        <v>0</v>
      </c>
      <c r="J86" s="48">
        <v>0</v>
      </c>
      <c r="K86" s="48">
        <v>0</v>
      </c>
      <c r="L86" s="48">
        <v>0</v>
      </c>
      <c r="M86" s="48">
        <v>0</v>
      </c>
      <c r="N86" s="48">
        <f t="shared" si="44"/>
        <v>0</v>
      </c>
      <c r="Q86" s="88">
        <f t="shared" si="45"/>
        <v>0</v>
      </c>
      <c r="R86" s="93">
        <f t="shared" si="38"/>
        <v>0</v>
      </c>
      <c r="S86" s="87">
        <f t="shared" si="39"/>
        <v>0</v>
      </c>
      <c r="T86" s="94">
        <f t="shared" si="40"/>
        <v>0</v>
      </c>
      <c r="U86" s="89">
        <f>SUM(H86:J86)</f>
        <v>0</v>
      </c>
      <c r="V86" s="88">
        <f t="shared" si="46"/>
        <v>0</v>
      </c>
      <c r="W86" s="87">
        <f t="shared" si="42"/>
        <v>0</v>
      </c>
      <c r="X86" s="96">
        <f t="shared" si="47"/>
        <v>0</v>
      </c>
    </row>
    <row r="87" spans="1:24">
      <c r="Q87" s="88"/>
      <c r="R87" s="93"/>
      <c r="S87" s="87"/>
      <c r="T87" s="94"/>
      <c r="U87" s="89"/>
      <c r="V87" s="88"/>
      <c r="W87" s="87"/>
      <c r="X87" s="96"/>
    </row>
    <row r="88" spans="1:24">
      <c r="Q88" s="88"/>
      <c r="R88" s="93"/>
      <c r="S88" s="87"/>
      <c r="T88" s="94"/>
      <c r="U88" s="89"/>
      <c r="V88" s="88"/>
      <c r="W88" s="87"/>
      <c r="X88" s="96"/>
    </row>
    <row r="89" spans="1:24">
      <c r="A89" s="61" t="s">
        <v>13</v>
      </c>
      <c r="B89" s="61">
        <f>SUM(B90:B91)</f>
        <v>398552.65</v>
      </c>
      <c r="C89" s="61">
        <f>SUM(C90:C91)</f>
        <v>441915.65</v>
      </c>
      <c r="D89" s="61">
        <f>SUM(D90:D91)</f>
        <v>420234.15</v>
      </c>
      <c r="E89" s="61">
        <f>SUM(E90:E91)</f>
        <v>0</v>
      </c>
      <c r="F89" s="61">
        <f t="shared" ref="F89:M89" si="48">SUM(F90:F91)</f>
        <v>0</v>
      </c>
      <c r="G89" s="61">
        <f t="shared" si="48"/>
        <v>0</v>
      </c>
      <c r="H89" s="61">
        <f t="shared" si="48"/>
        <v>0</v>
      </c>
      <c r="I89" s="61">
        <f t="shared" si="48"/>
        <v>0</v>
      </c>
      <c r="J89" s="61">
        <f t="shared" si="48"/>
        <v>0</v>
      </c>
      <c r="K89" s="61">
        <f t="shared" si="48"/>
        <v>0</v>
      </c>
      <c r="L89" s="61">
        <f t="shared" si="48"/>
        <v>0</v>
      </c>
      <c r="M89" s="61">
        <f t="shared" si="48"/>
        <v>0</v>
      </c>
      <c r="N89" s="131">
        <f>SUM(B89:M89)</f>
        <v>1260702.4500000002</v>
      </c>
      <c r="Q89" s="93">
        <f>SUM(B89:D89)</f>
        <v>1260702.4500000002</v>
      </c>
      <c r="R89" s="93">
        <f t="shared" si="38"/>
        <v>1260702.4500000002</v>
      </c>
      <c r="S89" s="86">
        <f t="shared" si="39"/>
        <v>0</v>
      </c>
      <c r="T89" s="94">
        <f t="shared" si="40"/>
        <v>1260702.4500000002</v>
      </c>
      <c r="U89" s="95">
        <f t="shared" si="41"/>
        <v>0</v>
      </c>
      <c r="V89" s="93">
        <f>SUM(T89:U89)</f>
        <v>1260702.4500000002</v>
      </c>
      <c r="W89" s="86">
        <f t="shared" si="42"/>
        <v>0</v>
      </c>
      <c r="X89" s="94">
        <f>SUM(V89:W89)</f>
        <v>1260702.4500000002</v>
      </c>
    </row>
    <row r="90" spans="1:24">
      <c r="A90" s="48" t="s">
        <v>106</v>
      </c>
      <c r="B90" s="48">
        <v>398552.65</v>
      </c>
      <c r="C90" s="48">
        <v>441915.65</v>
      </c>
      <c r="D90" s="48">
        <v>420234.15</v>
      </c>
      <c r="E90" s="48">
        <v>0</v>
      </c>
      <c r="F90" s="48">
        <v>0</v>
      </c>
      <c r="G90" s="48">
        <v>0</v>
      </c>
      <c r="H90" s="48">
        <v>0</v>
      </c>
      <c r="I90" s="48">
        <v>0</v>
      </c>
      <c r="J90" s="48">
        <v>0</v>
      </c>
      <c r="K90" s="48">
        <v>0</v>
      </c>
      <c r="L90" s="48">
        <v>0</v>
      </c>
      <c r="M90" s="48">
        <v>0</v>
      </c>
      <c r="N90" s="48">
        <f>SUM(B90:M90)</f>
        <v>1260702.4500000002</v>
      </c>
      <c r="Q90" s="88">
        <f>SUM(B90:D90)</f>
        <v>1260702.4500000002</v>
      </c>
      <c r="R90" s="93">
        <f t="shared" si="38"/>
        <v>1260702.4500000002</v>
      </c>
      <c r="S90" s="87">
        <f t="shared" si="39"/>
        <v>0</v>
      </c>
      <c r="T90" s="94">
        <f t="shared" si="40"/>
        <v>1260702.4500000002</v>
      </c>
      <c r="U90" s="89">
        <f t="shared" si="41"/>
        <v>0</v>
      </c>
      <c r="V90" s="88">
        <f>SUM(T90:U90)</f>
        <v>1260702.4500000002</v>
      </c>
      <c r="W90" s="87">
        <f t="shared" si="42"/>
        <v>0</v>
      </c>
      <c r="X90" s="96">
        <f>SUM(V90:W90)</f>
        <v>1260702.4500000002</v>
      </c>
    </row>
    <row r="91" spans="1:24">
      <c r="A91" s="48" t="s">
        <v>265</v>
      </c>
      <c r="B91" s="48">
        <v>0</v>
      </c>
      <c r="C91" s="48">
        <v>0</v>
      </c>
      <c r="D91" s="48">
        <v>0</v>
      </c>
      <c r="E91" s="48">
        <v>0</v>
      </c>
      <c r="F91" s="48">
        <v>0</v>
      </c>
      <c r="G91" s="48">
        <v>0</v>
      </c>
      <c r="H91" s="48">
        <v>0</v>
      </c>
      <c r="I91" s="48">
        <v>0</v>
      </c>
      <c r="J91" s="48">
        <v>0</v>
      </c>
      <c r="K91" s="48">
        <v>0</v>
      </c>
      <c r="L91" s="48">
        <v>0</v>
      </c>
      <c r="M91" s="48">
        <v>0</v>
      </c>
      <c r="N91" s="48">
        <f>SUM(B91:M91)</f>
        <v>0</v>
      </c>
      <c r="Q91" s="88">
        <f>SUM(B91:D91)</f>
        <v>0</v>
      </c>
      <c r="R91" s="93">
        <f t="shared" si="38"/>
        <v>0</v>
      </c>
      <c r="S91" s="87">
        <f t="shared" si="39"/>
        <v>0</v>
      </c>
      <c r="T91" s="94">
        <f t="shared" si="40"/>
        <v>0</v>
      </c>
      <c r="U91" s="89">
        <f t="shared" si="41"/>
        <v>0</v>
      </c>
      <c r="V91" s="88">
        <f>SUM(T91:U91)</f>
        <v>0</v>
      </c>
      <c r="W91" s="87">
        <f t="shared" si="42"/>
        <v>0</v>
      </c>
      <c r="X91" s="96">
        <f>SUM(V91:W91)</f>
        <v>0</v>
      </c>
    </row>
    <row r="92" spans="1:24">
      <c r="Q92" s="88"/>
      <c r="R92" s="93"/>
      <c r="S92" s="87"/>
      <c r="T92" s="94"/>
      <c r="U92" s="89"/>
      <c r="V92" s="88"/>
      <c r="W92" s="87"/>
      <c r="X92" s="96"/>
    </row>
    <row r="93" spans="1:24">
      <c r="Q93" s="88"/>
      <c r="R93" s="93"/>
      <c r="S93" s="87"/>
      <c r="T93" s="94"/>
      <c r="U93" s="89"/>
      <c r="V93" s="88"/>
      <c r="W93" s="87"/>
      <c r="X93" s="96"/>
    </row>
    <row r="94" spans="1:24">
      <c r="A94" s="61" t="s">
        <v>14</v>
      </c>
      <c r="B94" s="61">
        <f>SUM(B95:B107)</f>
        <v>1543258.79</v>
      </c>
      <c r="C94" s="61">
        <f t="shared" ref="C94:M94" si="49">SUM(C95:C107)</f>
        <v>2813314.31</v>
      </c>
      <c r="D94" s="61">
        <f t="shared" si="49"/>
        <v>11525404.890000001</v>
      </c>
      <c r="E94" s="61">
        <f t="shared" si="49"/>
        <v>0</v>
      </c>
      <c r="F94" s="61">
        <f t="shared" si="49"/>
        <v>0</v>
      </c>
      <c r="G94" s="61">
        <f t="shared" si="49"/>
        <v>0</v>
      </c>
      <c r="H94" s="61">
        <f t="shared" si="49"/>
        <v>0</v>
      </c>
      <c r="I94" s="61">
        <f t="shared" si="49"/>
        <v>0</v>
      </c>
      <c r="J94" s="61">
        <f t="shared" si="49"/>
        <v>0</v>
      </c>
      <c r="K94" s="61">
        <f t="shared" si="49"/>
        <v>0</v>
      </c>
      <c r="L94" s="61">
        <f t="shared" si="49"/>
        <v>0</v>
      </c>
      <c r="M94" s="61">
        <f t="shared" si="49"/>
        <v>0</v>
      </c>
      <c r="N94" s="61">
        <f>SUM(N95:N107)</f>
        <v>15881977.99</v>
      </c>
      <c r="Q94" s="93">
        <f>SUM(B94:D94)</f>
        <v>15881977.99</v>
      </c>
      <c r="R94" s="93">
        <f t="shared" si="38"/>
        <v>15881977.99</v>
      </c>
      <c r="S94" s="86">
        <f>SUM(E94:G94)</f>
        <v>0</v>
      </c>
      <c r="T94" s="94">
        <f t="shared" si="40"/>
        <v>15881977.99</v>
      </c>
      <c r="U94" s="95">
        <f t="shared" si="41"/>
        <v>0</v>
      </c>
      <c r="V94" s="93">
        <f t="shared" ref="V94:V106" si="50">SUM(T94:U94)</f>
        <v>15881977.99</v>
      </c>
      <c r="W94" s="86">
        <f>SUM(K94:M94)</f>
        <v>0</v>
      </c>
      <c r="X94" s="94">
        <f>SUM(V94:W94)</f>
        <v>15881977.99</v>
      </c>
    </row>
    <row r="95" spans="1:24">
      <c r="A95" s="48" t="s">
        <v>107</v>
      </c>
      <c r="B95" s="48">
        <v>1543258.79</v>
      </c>
      <c r="C95" s="48">
        <v>2813314.31</v>
      </c>
      <c r="D95" s="48">
        <v>11525404.890000001</v>
      </c>
      <c r="E95" s="48">
        <v>0</v>
      </c>
      <c r="F95" s="48">
        <v>0</v>
      </c>
      <c r="G95" s="48">
        <v>0</v>
      </c>
      <c r="H95" s="48">
        <v>0</v>
      </c>
      <c r="I95" s="48">
        <v>0</v>
      </c>
      <c r="J95" s="48">
        <v>0</v>
      </c>
      <c r="K95" s="48">
        <v>0</v>
      </c>
      <c r="L95" s="48">
        <v>0</v>
      </c>
      <c r="M95" s="48">
        <v>0</v>
      </c>
      <c r="N95" s="48">
        <f t="shared" ref="N95:N107" si="51">SUM(B95:M95)</f>
        <v>15881977.99</v>
      </c>
      <c r="Q95" s="88">
        <f>SUM(B95:D95)</f>
        <v>15881977.99</v>
      </c>
      <c r="R95" s="93">
        <f t="shared" si="38"/>
        <v>15881977.99</v>
      </c>
      <c r="S95" s="87">
        <f t="shared" si="39"/>
        <v>0</v>
      </c>
      <c r="T95" s="94">
        <f t="shared" si="40"/>
        <v>15881977.99</v>
      </c>
      <c r="U95" s="89">
        <f t="shared" si="41"/>
        <v>0</v>
      </c>
      <c r="V95" s="88">
        <f t="shared" si="50"/>
        <v>15881977.99</v>
      </c>
      <c r="W95" s="87">
        <f t="shared" si="42"/>
        <v>0</v>
      </c>
      <c r="X95" s="96">
        <f t="shared" ref="X95:X106" si="52">SUM(V95:W95)</f>
        <v>15881977.99</v>
      </c>
    </row>
    <row r="96" spans="1:24">
      <c r="A96" s="48" t="s">
        <v>293</v>
      </c>
      <c r="B96" s="48">
        <v>0</v>
      </c>
      <c r="C96" s="48">
        <v>0</v>
      </c>
      <c r="D96" s="48">
        <v>0</v>
      </c>
      <c r="E96" s="48">
        <v>0</v>
      </c>
      <c r="F96" s="48">
        <v>0</v>
      </c>
      <c r="G96" s="48">
        <v>0</v>
      </c>
      <c r="H96" s="48">
        <v>0</v>
      </c>
      <c r="I96" s="48">
        <v>0</v>
      </c>
      <c r="J96" s="48">
        <v>0</v>
      </c>
      <c r="K96" s="48">
        <v>0</v>
      </c>
      <c r="L96" s="48">
        <v>0</v>
      </c>
      <c r="M96" s="48">
        <v>0</v>
      </c>
      <c r="N96" s="48">
        <f t="shared" si="51"/>
        <v>0</v>
      </c>
      <c r="Q96" s="88">
        <f t="shared" ref="Q96:Q107" si="53">SUM(B96:D96)</f>
        <v>0</v>
      </c>
      <c r="R96" s="93">
        <f t="shared" si="38"/>
        <v>0</v>
      </c>
      <c r="S96" s="87">
        <f t="shared" si="39"/>
        <v>0</v>
      </c>
      <c r="T96" s="94">
        <f t="shared" si="40"/>
        <v>0</v>
      </c>
      <c r="U96" s="89">
        <f t="shared" si="41"/>
        <v>0</v>
      </c>
      <c r="V96" s="88">
        <f t="shared" si="50"/>
        <v>0</v>
      </c>
      <c r="W96" s="87">
        <f t="shared" si="42"/>
        <v>0</v>
      </c>
      <c r="X96" s="96">
        <f t="shared" si="52"/>
        <v>0</v>
      </c>
    </row>
    <row r="97" spans="1:24">
      <c r="A97" s="48" t="s">
        <v>295</v>
      </c>
      <c r="B97" s="48">
        <v>0</v>
      </c>
      <c r="C97" s="48">
        <v>0</v>
      </c>
      <c r="D97" s="48">
        <v>0</v>
      </c>
      <c r="E97" s="48">
        <v>0</v>
      </c>
      <c r="F97" s="48">
        <v>0</v>
      </c>
      <c r="G97" s="48">
        <v>0</v>
      </c>
      <c r="H97" s="48">
        <v>0</v>
      </c>
      <c r="I97" s="48">
        <v>0</v>
      </c>
      <c r="J97" s="48">
        <v>0</v>
      </c>
      <c r="K97" s="48">
        <v>0</v>
      </c>
      <c r="L97" s="48">
        <v>0</v>
      </c>
      <c r="M97" s="48">
        <v>0</v>
      </c>
      <c r="N97" s="48">
        <f t="shared" si="51"/>
        <v>0</v>
      </c>
      <c r="Q97" s="88">
        <f t="shared" si="53"/>
        <v>0</v>
      </c>
      <c r="R97" s="93">
        <f t="shared" si="38"/>
        <v>0</v>
      </c>
      <c r="S97" s="87">
        <f t="shared" si="39"/>
        <v>0</v>
      </c>
      <c r="T97" s="94">
        <f t="shared" si="40"/>
        <v>0</v>
      </c>
      <c r="U97" s="89">
        <f t="shared" si="41"/>
        <v>0</v>
      </c>
      <c r="V97" s="88">
        <f t="shared" si="50"/>
        <v>0</v>
      </c>
      <c r="W97" s="87">
        <f t="shared" si="42"/>
        <v>0</v>
      </c>
      <c r="X97" s="96">
        <f t="shared" si="52"/>
        <v>0</v>
      </c>
    </row>
    <row r="98" spans="1:24">
      <c r="A98" s="48" t="s">
        <v>109</v>
      </c>
      <c r="B98" s="48">
        <v>0</v>
      </c>
      <c r="C98" s="48">
        <v>0</v>
      </c>
      <c r="D98" s="48">
        <v>0</v>
      </c>
      <c r="E98" s="48">
        <v>0</v>
      </c>
      <c r="F98" s="48">
        <v>0</v>
      </c>
      <c r="G98" s="48">
        <v>0</v>
      </c>
      <c r="H98" s="48">
        <v>0</v>
      </c>
      <c r="I98" s="48">
        <v>0</v>
      </c>
      <c r="J98" s="48">
        <v>0</v>
      </c>
      <c r="K98" s="48">
        <v>0</v>
      </c>
      <c r="L98" s="48">
        <v>0</v>
      </c>
      <c r="M98" s="48">
        <v>0</v>
      </c>
      <c r="N98" s="48">
        <f t="shared" si="51"/>
        <v>0</v>
      </c>
      <c r="Q98" s="88">
        <f t="shared" si="53"/>
        <v>0</v>
      </c>
      <c r="R98" s="93">
        <f t="shared" si="38"/>
        <v>0</v>
      </c>
      <c r="S98" s="87">
        <f t="shared" si="39"/>
        <v>0</v>
      </c>
      <c r="T98" s="94">
        <f t="shared" si="40"/>
        <v>0</v>
      </c>
      <c r="U98" s="89">
        <f t="shared" si="41"/>
        <v>0</v>
      </c>
      <c r="V98" s="88">
        <f t="shared" si="50"/>
        <v>0</v>
      </c>
      <c r="W98" s="87">
        <f t="shared" si="42"/>
        <v>0</v>
      </c>
      <c r="X98" s="96">
        <f t="shared" si="52"/>
        <v>0</v>
      </c>
    </row>
    <row r="99" spans="1:24">
      <c r="A99" s="48" t="s">
        <v>108</v>
      </c>
      <c r="B99" s="48">
        <v>0</v>
      </c>
      <c r="C99" s="48">
        <v>0</v>
      </c>
      <c r="D99" s="48">
        <v>0</v>
      </c>
      <c r="E99" s="48">
        <v>0</v>
      </c>
      <c r="F99" s="48">
        <v>0</v>
      </c>
      <c r="G99" s="48">
        <v>0</v>
      </c>
      <c r="H99" s="48">
        <v>0</v>
      </c>
      <c r="I99" s="48">
        <v>0</v>
      </c>
      <c r="J99" s="48">
        <v>0</v>
      </c>
      <c r="K99" s="48">
        <v>0</v>
      </c>
      <c r="L99" s="48">
        <v>0</v>
      </c>
      <c r="M99" s="48">
        <v>0</v>
      </c>
      <c r="N99" s="48">
        <f t="shared" si="51"/>
        <v>0</v>
      </c>
      <c r="Q99" s="88">
        <f t="shared" si="53"/>
        <v>0</v>
      </c>
      <c r="R99" s="93">
        <f t="shared" si="38"/>
        <v>0</v>
      </c>
      <c r="S99" s="87">
        <f t="shared" si="39"/>
        <v>0</v>
      </c>
      <c r="T99" s="94">
        <f t="shared" si="40"/>
        <v>0</v>
      </c>
      <c r="U99" s="89">
        <f t="shared" si="41"/>
        <v>0</v>
      </c>
      <c r="V99" s="88">
        <f t="shared" si="50"/>
        <v>0</v>
      </c>
      <c r="W99" s="87">
        <f t="shared" si="42"/>
        <v>0</v>
      </c>
      <c r="X99" s="96">
        <f t="shared" si="52"/>
        <v>0</v>
      </c>
    </row>
    <row r="100" spans="1:24">
      <c r="A100" s="87" t="s">
        <v>313</v>
      </c>
      <c r="B100" s="48">
        <v>0</v>
      </c>
      <c r="C100" s="48">
        <v>0</v>
      </c>
      <c r="D100" s="48">
        <v>0</v>
      </c>
      <c r="E100" s="48">
        <v>0</v>
      </c>
      <c r="F100" s="48">
        <v>0</v>
      </c>
      <c r="G100" s="48">
        <v>0</v>
      </c>
      <c r="H100" s="48">
        <v>0</v>
      </c>
      <c r="I100" s="48">
        <v>0</v>
      </c>
      <c r="J100" s="48">
        <v>0</v>
      </c>
      <c r="K100" s="48">
        <v>0</v>
      </c>
      <c r="L100" s="48">
        <v>0</v>
      </c>
      <c r="M100" s="48">
        <v>0</v>
      </c>
      <c r="N100" s="48">
        <f t="shared" si="51"/>
        <v>0</v>
      </c>
      <c r="Q100" s="88">
        <f t="shared" si="53"/>
        <v>0</v>
      </c>
      <c r="R100" s="93">
        <f t="shared" si="38"/>
        <v>0</v>
      </c>
      <c r="S100" s="87">
        <f t="shared" si="39"/>
        <v>0</v>
      </c>
      <c r="T100" s="94">
        <f t="shared" si="40"/>
        <v>0</v>
      </c>
      <c r="U100" s="89">
        <f t="shared" si="41"/>
        <v>0</v>
      </c>
      <c r="V100" s="88">
        <f t="shared" si="50"/>
        <v>0</v>
      </c>
      <c r="W100" s="87">
        <f t="shared" si="42"/>
        <v>0</v>
      </c>
      <c r="X100" s="96">
        <f t="shared" si="52"/>
        <v>0</v>
      </c>
    </row>
    <row r="101" spans="1:24">
      <c r="A101" s="48" t="s">
        <v>292</v>
      </c>
      <c r="B101" s="48">
        <v>0</v>
      </c>
      <c r="C101" s="48">
        <v>0</v>
      </c>
      <c r="D101" s="48">
        <v>0</v>
      </c>
      <c r="E101" s="48">
        <v>0</v>
      </c>
      <c r="F101" s="48">
        <v>0</v>
      </c>
      <c r="G101" s="48">
        <v>0</v>
      </c>
      <c r="H101" s="48">
        <v>0</v>
      </c>
      <c r="I101" s="48">
        <v>0</v>
      </c>
      <c r="J101" s="48">
        <v>0</v>
      </c>
      <c r="K101" s="48">
        <v>0</v>
      </c>
      <c r="L101" s="48">
        <v>0</v>
      </c>
      <c r="M101" s="48">
        <v>0</v>
      </c>
      <c r="N101" s="48">
        <f t="shared" si="51"/>
        <v>0</v>
      </c>
      <c r="Q101" s="88">
        <f t="shared" si="53"/>
        <v>0</v>
      </c>
      <c r="R101" s="93">
        <f t="shared" si="38"/>
        <v>0</v>
      </c>
      <c r="S101" s="87">
        <f t="shared" si="39"/>
        <v>0</v>
      </c>
      <c r="T101" s="94">
        <f t="shared" si="40"/>
        <v>0</v>
      </c>
      <c r="U101" s="89">
        <f t="shared" si="41"/>
        <v>0</v>
      </c>
      <c r="V101" s="88">
        <f t="shared" si="50"/>
        <v>0</v>
      </c>
      <c r="W101" s="87">
        <f t="shared" si="42"/>
        <v>0</v>
      </c>
      <c r="X101" s="96">
        <f t="shared" si="52"/>
        <v>0</v>
      </c>
    </row>
    <row r="102" spans="1:24">
      <c r="A102" s="48" t="s">
        <v>261</v>
      </c>
      <c r="B102" s="48">
        <v>0</v>
      </c>
      <c r="C102" s="48">
        <v>0</v>
      </c>
      <c r="D102" s="48">
        <v>0</v>
      </c>
      <c r="E102" s="48">
        <v>0</v>
      </c>
      <c r="F102" s="48">
        <v>0</v>
      </c>
      <c r="G102" s="48">
        <v>0</v>
      </c>
      <c r="H102" s="48">
        <v>0</v>
      </c>
      <c r="I102" s="48">
        <v>0</v>
      </c>
      <c r="J102" s="48">
        <v>0</v>
      </c>
      <c r="K102" s="48">
        <v>0</v>
      </c>
      <c r="L102" s="48">
        <v>0</v>
      </c>
      <c r="M102" s="48">
        <v>0</v>
      </c>
      <c r="N102" s="48">
        <f t="shared" si="51"/>
        <v>0</v>
      </c>
      <c r="Q102" s="88">
        <f t="shared" si="53"/>
        <v>0</v>
      </c>
      <c r="R102" s="93">
        <f t="shared" si="38"/>
        <v>0</v>
      </c>
      <c r="S102" s="87">
        <f t="shared" si="39"/>
        <v>0</v>
      </c>
      <c r="T102" s="94">
        <f t="shared" si="40"/>
        <v>0</v>
      </c>
      <c r="U102" s="89">
        <f t="shared" si="41"/>
        <v>0</v>
      </c>
      <c r="V102" s="88">
        <f t="shared" si="50"/>
        <v>0</v>
      </c>
      <c r="W102" s="87">
        <f t="shared" si="42"/>
        <v>0</v>
      </c>
      <c r="X102" s="96">
        <f t="shared" si="52"/>
        <v>0</v>
      </c>
    </row>
    <row r="103" spans="1:24">
      <c r="A103" s="48" t="s">
        <v>307</v>
      </c>
      <c r="B103" s="48">
        <v>0</v>
      </c>
      <c r="C103" s="48">
        <v>0</v>
      </c>
      <c r="D103" s="48">
        <v>0</v>
      </c>
      <c r="E103" s="48">
        <v>0</v>
      </c>
      <c r="F103" s="48">
        <v>0</v>
      </c>
      <c r="G103" s="48">
        <v>0</v>
      </c>
      <c r="H103" s="48">
        <v>0</v>
      </c>
      <c r="I103" s="48">
        <v>0</v>
      </c>
      <c r="J103" s="48">
        <v>0</v>
      </c>
      <c r="K103" s="48">
        <v>0</v>
      </c>
      <c r="L103" s="48">
        <v>0</v>
      </c>
      <c r="M103" s="48">
        <v>0</v>
      </c>
      <c r="N103" s="48">
        <f t="shared" si="51"/>
        <v>0</v>
      </c>
      <c r="Q103" s="88">
        <f t="shared" si="53"/>
        <v>0</v>
      </c>
      <c r="R103" s="93">
        <f t="shared" si="38"/>
        <v>0</v>
      </c>
      <c r="S103" s="87">
        <f>SUM(E103:G103)</f>
        <v>0</v>
      </c>
      <c r="T103" s="94">
        <f t="shared" si="40"/>
        <v>0</v>
      </c>
      <c r="U103" s="89">
        <f>SUM(H103:J103)</f>
        <v>0</v>
      </c>
      <c r="V103" s="88">
        <f>SUM(T103:U103)</f>
        <v>0</v>
      </c>
      <c r="W103" s="87">
        <f>SUM(K103:M103)</f>
        <v>0</v>
      </c>
      <c r="X103" s="96">
        <f t="shared" si="52"/>
        <v>0</v>
      </c>
    </row>
    <row r="104" spans="1:24">
      <c r="A104" s="48" t="s">
        <v>290</v>
      </c>
      <c r="B104" s="48">
        <v>0</v>
      </c>
      <c r="C104" s="48">
        <v>0</v>
      </c>
      <c r="D104" s="48">
        <v>0</v>
      </c>
      <c r="E104" s="48">
        <v>0</v>
      </c>
      <c r="F104" s="48">
        <v>0</v>
      </c>
      <c r="G104" s="48">
        <v>0</v>
      </c>
      <c r="H104" s="48">
        <v>0</v>
      </c>
      <c r="I104" s="48">
        <v>0</v>
      </c>
      <c r="J104" s="48">
        <v>0</v>
      </c>
      <c r="K104" s="48">
        <v>0</v>
      </c>
      <c r="L104" s="48">
        <v>0</v>
      </c>
      <c r="M104" s="48">
        <v>0</v>
      </c>
      <c r="N104" s="48">
        <f t="shared" si="51"/>
        <v>0</v>
      </c>
      <c r="Q104" s="88">
        <f t="shared" si="53"/>
        <v>0</v>
      </c>
      <c r="R104" s="93">
        <f t="shared" si="38"/>
        <v>0</v>
      </c>
      <c r="S104" s="87">
        <f t="shared" si="39"/>
        <v>0</v>
      </c>
      <c r="T104" s="94">
        <f t="shared" si="40"/>
        <v>0</v>
      </c>
      <c r="U104" s="89">
        <f t="shared" si="41"/>
        <v>0</v>
      </c>
      <c r="V104" s="88">
        <f t="shared" si="50"/>
        <v>0</v>
      </c>
      <c r="W104" s="87">
        <f t="shared" si="42"/>
        <v>0</v>
      </c>
      <c r="X104" s="96">
        <f t="shared" si="52"/>
        <v>0</v>
      </c>
    </row>
    <row r="105" spans="1:24">
      <c r="A105" s="48" t="s">
        <v>308</v>
      </c>
      <c r="B105" s="48">
        <v>0</v>
      </c>
      <c r="C105" s="48">
        <v>0</v>
      </c>
      <c r="D105" s="48">
        <v>0</v>
      </c>
      <c r="E105" s="48">
        <v>0</v>
      </c>
      <c r="F105" s="48">
        <v>0</v>
      </c>
      <c r="G105" s="48">
        <v>0</v>
      </c>
      <c r="H105" s="48">
        <v>0</v>
      </c>
      <c r="I105" s="48">
        <v>0</v>
      </c>
      <c r="J105" s="48">
        <v>0</v>
      </c>
      <c r="K105" s="48">
        <v>0</v>
      </c>
      <c r="L105" s="48">
        <v>0</v>
      </c>
      <c r="M105" s="48">
        <v>0</v>
      </c>
      <c r="N105" s="48">
        <f t="shared" si="51"/>
        <v>0</v>
      </c>
      <c r="Q105" s="88">
        <f t="shared" si="53"/>
        <v>0</v>
      </c>
      <c r="R105" s="93">
        <f t="shared" si="38"/>
        <v>0</v>
      </c>
      <c r="S105" s="87">
        <f t="shared" si="39"/>
        <v>0</v>
      </c>
      <c r="T105" s="94">
        <f t="shared" si="40"/>
        <v>0</v>
      </c>
      <c r="U105" s="89">
        <f t="shared" si="41"/>
        <v>0</v>
      </c>
      <c r="V105" s="88">
        <f t="shared" si="50"/>
        <v>0</v>
      </c>
      <c r="W105" s="87">
        <f t="shared" si="42"/>
        <v>0</v>
      </c>
      <c r="X105" s="96">
        <f t="shared" si="52"/>
        <v>0</v>
      </c>
    </row>
    <row r="106" spans="1:24">
      <c r="A106" s="48" t="s">
        <v>289</v>
      </c>
      <c r="B106" s="48">
        <v>0</v>
      </c>
      <c r="C106" s="48">
        <v>0</v>
      </c>
      <c r="D106" s="48">
        <v>0</v>
      </c>
      <c r="E106" s="48">
        <v>0</v>
      </c>
      <c r="F106" s="48">
        <v>0</v>
      </c>
      <c r="G106" s="48">
        <v>0</v>
      </c>
      <c r="H106" s="48">
        <v>0</v>
      </c>
      <c r="I106" s="48">
        <v>0</v>
      </c>
      <c r="J106" s="48">
        <v>0</v>
      </c>
      <c r="K106" s="48">
        <v>0</v>
      </c>
      <c r="L106" s="48">
        <v>0</v>
      </c>
      <c r="M106" s="48">
        <v>0</v>
      </c>
      <c r="N106" s="48">
        <f t="shared" si="51"/>
        <v>0</v>
      </c>
      <c r="Q106" s="88">
        <f t="shared" si="53"/>
        <v>0</v>
      </c>
      <c r="R106" s="93">
        <f t="shared" si="38"/>
        <v>0</v>
      </c>
      <c r="S106" s="87">
        <f t="shared" si="39"/>
        <v>0</v>
      </c>
      <c r="T106" s="94">
        <f t="shared" si="40"/>
        <v>0</v>
      </c>
      <c r="U106" s="89">
        <f t="shared" si="41"/>
        <v>0</v>
      </c>
      <c r="V106" s="88">
        <f t="shared" si="50"/>
        <v>0</v>
      </c>
      <c r="W106" s="87">
        <f t="shared" si="42"/>
        <v>0</v>
      </c>
      <c r="X106" s="96">
        <f t="shared" si="52"/>
        <v>0</v>
      </c>
    </row>
    <row r="107" spans="1:24">
      <c r="A107" s="48" t="s">
        <v>291</v>
      </c>
      <c r="B107" s="48">
        <v>0</v>
      </c>
      <c r="C107" s="48">
        <v>0</v>
      </c>
      <c r="D107" s="48">
        <v>0</v>
      </c>
      <c r="E107" s="48">
        <v>0</v>
      </c>
      <c r="F107" s="48">
        <v>0</v>
      </c>
      <c r="G107" s="48">
        <v>0</v>
      </c>
      <c r="H107" s="48">
        <v>0</v>
      </c>
      <c r="I107" s="48">
        <v>0</v>
      </c>
      <c r="J107" s="48">
        <v>0</v>
      </c>
      <c r="K107" s="48">
        <v>0</v>
      </c>
      <c r="L107" s="48">
        <v>0</v>
      </c>
      <c r="M107" s="48">
        <v>0</v>
      </c>
      <c r="N107" s="48">
        <f t="shared" si="51"/>
        <v>0</v>
      </c>
      <c r="Q107" s="88">
        <f t="shared" si="53"/>
        <v>0</v>
      </c>
      <c r="R107" s="93">
        <f t="shared" si="38"/>
        <v>0</v>
      </c>
      <c r="S107" s="87">
        <f>SUM(E107:G107)</f>
        <v>0</v>
      </c>
      <c r="T107" s="94">
        <f t="shared" si="40"/>
        <v>0</v>
      </c>
      <c r="U107" s="89">
        <f>SUM(H107:J107)</f>
        <v>0</v>
      </c>
      <c r="V107" s="88">
        <f>SUM(T107:U107)</f>
        <v>0</v>
      </c>
      <c r="W107" s="87">
        <f>SUM(K107:M107)</f>
        <v>0</v>
      </c>
      <c r="X107" s="96">
        <f>SUM(V107:W107)</f>
        <v>0</v>
      </c>
    </row>
    <row r="108" spans="1:24">
      <c r="Q108" s="88"/>
      <c r="R108" s="93"/>
      <c r="S108" s="87"/>
      <c r="T108" s="94"/>
      <c r="U108" s="89"/>
      <c r="V108" s="88" t="s">
        <v>1</v>
      </c>
      <c r="W108" s="87"/>
      <c r="X108" s="96" t="s">
        <v>1</v>
      </c>
    </row>
    <row r="109" spans="1:24">
      <c r="A109" s="61" t="s">
        <v>15</v>
      </c>
      <c r="B109" s="61">
        <f>SUM(B110)</f>
        <v>0</v>
      </c>
      <c r="C109" s="61">
        <f>SUM(C110)</f>
        <v>0</v>
      </c>
      <c r="D109" s="61">
        <f>SUM(D110)</f>
        <v>0</v>
      </c>
      <c r="E109" s="61">
        <f>SUM(E110)</f>
        <v>0</v>
      </c>
      <c r="F109" s="61">
        <f t="shared" ref="F109:M109" si="54">SUM(F110)</f>
        <v>0</v>
      </c>
      <c r="G109" s="61">
        <f t="shared" si="54"/>
        <v>0</v>
      </c>
      <c r="H109" s="61">
        <f t="shared" si="54"/>
        <v>0</v>
      </c>
      <c r="I109" s="61">
        <f t="shared" si="54"/>
        <v>0</v>
      </c>
      <c r="J109" s="61">
        <f t="shared" si="54"/>
        <v>0</v>
      </c>
      <c r="K109" s="61">
        <f t="shared" si="54"/>
        <v>0</v>
      </c>
      <c r="L109" s="61">
        <f t="shared" si="54"/>
        <v>0</v>
      </c>
      <c r="M109" s="61">
        <f t="shared" si="54"/>
        <v>0</v>
      </c>
      <c r="N109" s="61">
        <f>SUM(B109:M109)</f>
        <v>0</v>
      </c>
      <c r="Q109" s="93">
        <f>SUM(B109:D109)</f>
        <v>0</v>
      </c>
      <c r="R109" s="93">
        <f t="shared" si="38"/>
        <v>0</v>
      </c>
      <c r="S109" s="86">
        <f t="shared" si="39"/>
        <v>0</v>
      </c>
      <c r="T109" s="94">
        <f t="shared" si="40"/>
        <v>0</v>
      </c>
      <c r="U109" s="95">
        <f t="shared" si="41"/>
        <v>0</v>
      </c>
      <c r="V109" s="93">
        <f>SUM(T109:U109)</f>
        <v>0</v>
      </c>
      <c r="W109" s="86">
        <f t="shared" si="42"/>
        <v>0</v>
      </c>
      <c r="X109" s="94">
        <f>SUM(V109:W109)</f>
        <v>0</v>
      </c>
    </row>
    <row r="110" spans="1:24">
      <c r="A110" s="48" t="s">
        <v>110</v>
      </c>
      <c r="B110" s="48">
        <v>0</v>
      </c>
      <c r="C110" s="48">
        <v>0</v>
      </c>
      <c r="D110" s="48">
        <v>0</v>
      </c>
      <c r="E110" s="48">
        <v>0</v>
      </c>
      <c r="F110" s="48">
        <v>0</v>
      </c>
      <c r="G110" s="48">
        <v>0</v>
      </c>
      <c r="H110" s="48">
        <v>0</v>
      </c>
      <c r="I110" s="48">
        <v>0</v>
      </c>
      <c r="J110" s="48">
        <v>0</v>
      </c>
      <c r="K110" s="48">
        <v>0</v>
      </c>
      <c r="L110" s="48">
        <v>0</v>
      </c>
      <c r="M110" s="48">
        <v>0</v>
      </c>
      <c r="N110" s="48">
        <f>SUM(B110:M110)</f>
        <v>0</v>
      </c>
      <c r="Q110" s="88">
        <f>SUM(B110:D110)</f>
        <v>0</v>
      </c>
      <c r="R110" s="93">
        <f t="shared" si="38"/>
        <v>0</v>
      </c>
      <c r="S110" s="87">
        <f t="shared" si="39"/>
        <v>0</v>
      </c>
      <c r="T110" s="94">
        <f t="shared" si="40"/>
        <v>0</v>
      </c>
      <c r="U110" s="89">
        <f t="shared" si="41"/>
        <v>0</v>
      </c>
      <c r="V110" s="88">
        <f>SUM(T110:U110)</f>
        <v>0</v>
      </c>
      <c r="W110" s="87">
        <f t="shared" si="42"/>
        <v>0</v>
      </c>
      <c r="X110" s="96">
        <f>SUM(V110:W110)</f>
        <v>0</v>
      </c>
    </row>
    <row r="111" spans="1:24">
      <c r="N111" s="48" t="s">
        <v>1</v>
      </c>
      <c r="Q111" s="88"/>
      <c r="R111" s="93"/>
      <c r="S111" s="87"/>
      <c r="T111" s="94"/>
      <c r="U111" s="89"/>
      <c r="V111" s="88" t="s">
        <v>1</v>
      </c>
      <c r="W111" s="87"/>
      <c r="X111" s="96" t="s">
        <v>1</v>
      </c>
    </row>
    <row r="112" spans="1:24">
      <c r="A112" s="61" t="s">
        <v>111</v>
      </c>
      <c r="B112" s="61">
        <f>SUM(B113:B116)</f>
        <v>0</v>
      </c>
      <c r="C112" s="61">
        <f>SUM(C113:C116)</f>
        <v>0</v>
      </c>
      <c r="D112" s="61">
        <f>SUM(D113:D116)</f>
        <v>0</v>
      </c>
      <c r="E112" s="61">
        <f>SUM(E113:E116)</f>
        <v>0</v>
      </c>
      <c r="F112" s="61">
        <f t="shared" ref="F112:M112" si="55">SUM(F113:F116)</f>
        <v>0</v>
      </c>
      <c r="G112" s="61">
        <f t="shared" si="55"/>
        <v>0</v>
      </c>
      <c r="H112" s="61">
        <f t="shared" si="55"/>
        <v>0</v>
      </c>
      <c r="I112" s="61">
        <f t="shared" si="55"/>
        <v>0</v>
      </c>
      <c r="J112" s="61">
        <f t="shared" si="55"/>
        <v>0</v>
      </c>
      <c r="K112" s="61">
        <f t="shared" si="55"/>
        <v>0</v>
      </c>
      <c r="L112" s="61">
        <f t="shared" si="55"/>
        <v>0</v>
      </c>
      <c r="M112" s="61">
        <f t="shared" si="55"/>
        <v>0</v>
      </c>
      <c r="N112" s="61">
        <f>SUM(B112:M112)</f>
        <v>0</v>
      </c>
      <c r="Q112" s="93">
        <f>SUM(B112:D112)</f>
        <v>0</v>
      </c>
      <c r="R112" s="93">
        <f t="shared" si="38"/>
        <v>0</v>
      </c>
      <c r="S112" s="86">
        <f t="shared" si="39"/>
        <v>0</v>
      </c>
      <c r="T112" s="94">
        <f t="shared" si="40"/>
        <v>0</v>
      </c>
      <c r="U112" s="95">
        <f t="shared" si="41"/>
        <v>0</v>
      </c>
      <c r="V112" s="93">
        <f>SUM(T112:U112)</f>
        <v>0</v>
      </c>
      <c r="W112" s="86">
        <f t="shared" si="42"/>
        <v>0</v>
      </c>
      <c r="X112" s="94">
        <f>SUM(V112:W112)</f>
        <v>0</v>
      </c>
    </row>
    <row r="113" spans="1:24">
      <c r="A113" s="48" t="s">
        <v>112</v>
      </c>
      <c r="B113" s="48">
        <v>0</v>
      </c>
      <c r="C113" s="48">
        <v>0</v>
      </c>
      <c r="D113" s="48">
        <v>0</v>
      </c>
      <c r="E113" s="48">
        <v>0</v>
      </c>
      <c r="F113" s="48">
        <v>0</v>
      </c>
      <c r="G113" s="48">
        <v>0</v>
      </c>
      <c r="H113" s="48">
        <v>0</v>
      </c>
      <c r="I113" s="48">
        <v>0</v>
      </c>
      <c r="J113" s="48">
        <v>0</v>
      </c>
      <c r="K113" s="48">
        <v>0</v>
      </c>
      <c r="L113" s="48">
        <v>0</v>
      </c>
      <c r="M113" s="48">
        <v>0</v>
      </c>
      <c r="N113" s="48">
        <f>SUM(B113:M113)</f>
        <v>0</v>
      </c>
      <c r="Q113" s="88">
        <f>SUM(B113:D113)</f>
        <v>0</v>
      </c>
      <c r="R113" s="93">
        <f t="shared" si="38"/>
        <v>0</v>
      </c>
      <c r="S113" s="87">
        <f t="shared" si="39"/>
        <v>0</v>
      </c>
      <c r="T113" s="94">
        <f t="shared" si="40"/>
        <v>0</v>
      </c>
      <c r="U113" s="89">
        <f t="shared" si="41"/>
        <v>0</v>
      </c>
      <c r="V113" s="88">
        <f>SUM(T113:U113)</f>
        <v>0</v>
      </c>
      <c r="W113" s="87">
        <f t="shared" si="42"/>
        <v>0</v>
      </c>
      <c r="X113" s="96">
        <f>SUM(V113:W113)</f>
        <v>0</v>
      </c>
    </row>
    <row r="114" spans="1:24">
      <c r="A114" s="48" t="s">
        <v>113</v>
      </c>
      <c r="B114" s="48">
        <v>0</v>
      </c>
      <c r="C114" s="48">
        <v>0</v>
      </c>
      <c r="D114" s="48">
        <v>0</v>
      </c>
      <c r="E114" s="48">
        <v>0</v>
      </c>
      <c r="F114" s="48">
        <v>0</v>
      </c>
      <c r="G114" s="48">
        <v>0</v>
      </c>
      <c r="H114" s="48">
        <v>0</v>
      </c>
      <c r="I114" s="48">
        <v>0</v>
      </c>
      <c r="J114" s="48">
        <v>0</v>
      </c>
      <c r="K114" s="48">
        <v>0</v>
      </c>
      <c r="L114" s="48">
        <v>0</v>
      </c>
      <c r="M114" s="48">
        <v>0</v>
      </c>
      <c r="N114" s="48">
        <f>SUM(B114:M114)</f>
        <v>0</v>
      </c>
      <c r="Q114" s="88">
        <f>SUM(B114:D114)</f>
        <v>0</v>
      </c>
      <c r="R114" s="93">
        <f t="shared" si="38"/>
        <v>0</v>
      </c>
      <c r="S114" s="87">
        <f t="shared" si="39"/>
        <v>0</v>
      </c>
      <c r="T114" s="94">
        <f t="shared" si="40"/>
        <v>0</v>
      </c>
      <c r="U114" s="89">
        <f t="shared" si="41"/>
        <v>0</v>
      </c>
      <c r="V114" s="88">
        <f>SUM(T114:U114)</f>
        <v>0</v>
      </c>
      <c r="W114" s="87">
        <f t="shared" si="42"/>
        <v>0</v>
      </c>
      <c r="X114" s="96">
        <f>SUM(V114:W114)</f>
        <v>0</v>
      </c>
    </row>
    <row r="115" spans="1:24">
      <c r="A115" s="48" t="s">
        <v>114</v>
      </c>
      <c r="B115" s="48">
        <v>0</v>
      </c>
      <c r="C115" s="48">
        <v>0</v>
      </c>
      <c r="D115" s="48">
        <v>0</v>
      </c>
      <c r="E115" s="48">
        <v>0</v>
      </c>
      <c r="F115" s="48">
        <v>0</v>
      </c>
      <c r="G115" s="48">
        <v>0</v>
      </c>
      <c r="H115" s="48">
        <v>0</v>
      </c>
      <c r="I115" s="48">
        <v>0</v>
      </c>
      <c r="J115" s="48">
        <v>0</v>
      </c>
      <c r="K115" s="48">
        <v>0</v>
      </c>
      <c r="L115" s="48">
        <v>0</v>
      </c>
      <c r="M115" s="48">
        <v>0</v>
      </c>
      <c r="N115" s="48">
        <f>SUM(B115:M115)</f>
        <v>0</v>
      </c>
      <c r="Q115" s="88">
        <f>SUM(B115:D115)</f>
        <v>0</v>
      </c>
      <c r="R115" s="93">
        <f t="shared" si="38"/>
        <v>0</v>
      </c>
      <c r="S115" s="87">
        <f t="shared" si="39"/>
        <v>0</v>
      </c>
      <c r="T115" s="94">
        <f t="shared" si="40"/>
        <v>0</v>
      </c>
      <c r="U115" s="89">
        <f t="shared" si="41"/>
        <v>0</v>
      </c>
      <c r="V115" s="88">
        <f>SUM(T115:U115)</f>
        <v>0</v>
      </c>
      <c r="W115" s="87">
        <f t="shared" si="42"/>
        <v>0</v>
      </c>
      <c r="X115" s="96">
        <f>SUM(V115:W115)</f>
        <v>0</v>
      </c>
    </row>
    <row r="116" spans="1:24">
      <c r="A116" s="48" t="s">
        <v>115</v>
      </c>
      <c r="B116" s="48">
        <v>0</v>
      </c>
      <c r="D116" s="48">
        <v>0</v>
      </c>
      <c r="E116" s="48">
        <v>0</v>
      </c>
      <c r="F116" s="48">
        <v>0</v>
      </c>
      <c r="G116" s="48">
        <v>0</v>
      </c>
      <c r="H116" s="48">
        <v>0</v>
      </c>
      <c r="I116" s="48">
        <v>0</v>
      </c>
      <c r="J116" s="48">
        <v>0</v>
      </c>
      <c r="K116" s="48">
        <v>0</v>
      </c>
      <c r="L116" s="48">
        <v>0</v>
      </c>
      <c r="M116" s="48">
        <v>0</v>
      </c>
      <c r="N116" s="48">
        <f>SUM(B116:M116)</f>
        <v>0</v>
      </c>
      <c r="Q116" s="88">
        <f>SUM(B116:D116)</f>
        <v>0</v>
      </c>
      <c r="R116" s="93">
        <f t="shared" si="38"/>
        <v>0</v>
      </c>
      <c r="S116" s="87">
        <f t="shared" si="39"/>
        <v>0</v>
      </c>
      <c r="T116" s="94">
        <f t="shared" si="40"/>
        <v>0</v>
      </c>
      <c r="U116" s="89">
        <f t="shared" si="41"/>
        <v>0</v>
      </c>
      <c r="V116" s="88">
        <f>SUM(T116:U116)</f>
        <v>0</v>
      </c>
      <c r="W116" s="87">
        <f t="shared" si="42"/>
        <v>0</v>
      </c>
      <c r="X116" s="96">
        <f>SUM(V116:W116)</f>
        <v>0</v>
      </c>
    </row>
    <row r="117" spans="1:24">
      <c r="N117" s="48" t="s">
        <v>1</v>
      </c>
      <c r="Q117" s="88"/>
      <c r="R117" s="93"/>
      <c r="S117" s="87"/>
      <c r="T117" s="94"/>
      <c r="U117" s="89"/>
      <c r="V117" s="88" t="s">
        <v>1</v>
      </c>
      <c r="W117" s="87"/>
      <c r="X117" s="96" t="s">
        <v>1</v>
      </c>
    </row>
    <row r="118" spans="1:24">
      <c r="A118" s="61" t="s">
        <v>17</v>
      </c>
      <c r="B118" s="61">
        <f>SUM(B119)</f>
        <v>117734.29000000001</v>
      </c>
      <c r="C118" s="61">
        <f>SUM(C119)</f>
        <v>58134.95</v>
      </c>
      <c r="D118" s="61">
        <f>SUM(D119)</f>
        <v>122055.47</v>
      </c>
      <c r="E118" s="61">
        <f>SUM(E119)</f>
        <v>0</v>
      </c>
      <c r="F118" s="61">
        <f t="shared" ref="F118:M118" si="56">SUM(F119)</f>
        <v>0</v>
      </c>
      <c r="G118" s="61">
        <f t="shared" si="56"/>
        <v>0</v>
      </c>
      <c r="H118" s="61">
        <f t="shared" si="56"/>
        <v>0</v>
      </c>
      <c r="I118" s="61">
        <f t="shared" si="56"/>
        <v>0</v>
      </c>
      <c r="J118" s="61">
        <f t="shared" si="56"/>
        <v>0</v>
      </c>
      <c r="K118" s="61">
        <f>SUM(K119)</f>
        <v>0</v>
      </c>
      <c r="L118" s="61">
        <f t="shared" si="56"/>
        <v>0</v>
      </c>
      <c r="M118" s="61">
        <f t="shared" si="56"/>
        <v>0</v>
      </c>
      <c r="N118" s="131">
        <f>SUM(B118:M118)</f>
        <v>297924.70999999996</v>
      </c>
      <c r="Q118" s="93">
        <f>SUM(B118:D118)</f>
        <v>297924.70999999996</v>
      </c>
      <c r="R118" s="93">
        <f t="shared" si="38"/>
        <v>297924.70999999996</v>
      </c>
      <c r="S118" s="86">
        <f t="shared" si="39"/>
        <v>0</v>
      </c>
      <c r="T118" s="94">
        <f t="shared" si="40"/>
        <v>297924.70999999996</v>
      </c>
      <c r="U118" s="95">
        <f t="shared" si="41"/>
        <v>0</v>
      </c>
      <c r="V118" s="93">
        <f>SUM(T118:U118)</f>
        <v>297924.70999999996</v>
      </c>
      <c r="W118" s="86">
        <f t="shared" si="42"/>
        <v>0</v>
      </c>
      <c r="X118" s="94">
        <f>SUM(V118:W118)</f>
        <v>297924.70999999996</v>
      </c>
    </row>
    <row r="119" spans="1:24">
      <c r="A119" s="48" t="s">
        <v>116</v>
      </c>
      <c r="B119" s="48">
        <v>117734.29000000001</v>
      </c>
      <c r="C119" s="48">
        <v>58134.95</v>
      </c>
      <c r="D119" s="48">
        <v>122055.47</v>
      </c>
      <c r="E119" s="48">
        <v>0</v>
      </c>
      <c r="F119" s="48">
        <v>0</v>
      </c>
      <c r="G119" s="48">
        <v>0</v>
      </c>
      <c r="H119" s="48">
        <v>0</v>
      </c>
      <c r="I119" s="48">
        <v>0</v>
      </c>
      <c r="J119" s="48">
        <v>0</v>
      </c>
      <c r="K119" s="48">
        <v>0</v>
      </c>
      <c r="L119" s="48">
        <v>0</v>
      </c>
      <c r="M119" s="48">
        <v>0</v>
      </c>
      <c r="N119" s="48">
        <f>SUM(B119:M119)</f>
        <v>297924.70999999996</v>
      </c>
      <c r="Q119" s="88">
        <f>SUM(B119:D119)</f>
        <v>297924.70999999996</v>
      </c>
      <c r="R119" s="93">
        <f t="shared" si="38"/>
        <v>297924.70999999996</v>
      </c>
      <c r="S119" s="87">
        <f t="shared" si="39"/>
        <v>0</v>
      </c>
      <c r="T119" s="94">
        <f t="shared" si="40"/>
        <v>297924.70999999996</v>
      </c>
      <c r="U119" s="89">
        <f t="shared" si="41"/>
        <v>0</v>
      </c>
      <c r="V119" s="88">
        <f>SUM(T119:U119)</f>
        <v>297924.70999999996</v>
      </c>
      <c r="W119" s="87">
        <f t="shared" si="42"/>
        <v>0</v>
      </c>
      <c r="X119" s="96">
        <f>SUM(V119:W119)</f>
        <v>297924.70999999996</v>
      </c>
    </row>
    <row r="120" spans="1:24">
      <c r="N120" s="48" t="s">
        <v>1</v>
      </c>
      <c r="Q120" s="88"/>
      <c r="R120" s="93"/>
      <c r="S120" s="87"/>
      <c r="T120" s="94"/>
      <c r="U120" s="89"/>
      <c r="V120" s="88" t="s">
        <v>1</v>
      </c>
      <c r="W120" s="87"/>
      <c r="X120" s="96" t="s">
        <v>1</v>
      </c>
    </row>
    <row r="121" spans="1:24">
      <c r="A121" s="61" t="s">
        <v>117</v>
      </c>
      <c r="B121" s="61">
        <f t="shared" ref="B121:M121" si="57">+B7+B17+B32+B35+B49+B59+B75+B81+B89+B94+B109+B112+B118</f>
        <v>67439935.960000008</v>
      </c>
      <c r="C121" s="61">
        <f t="shared" si="57"/>
        <v>66885035.640000008</v>
      </c>
      <c r="D121" s="61">
        <f t="shared" si="57"/>
        <v>72795450.159999996</v>
      </c>
      <c r="E121" s="61">
        <f t="shared" si="57"/>
        <v>0</v>
      </c>
      <c r="F121" s="61">
        <f t="shared" si="57"/>
        <v>0</v>
      </c>
      <c r="G121" s="61">
        <f t="shared" si="57"/>
        <v>0</v>
      </c>
      <c r="H121" s="61">
        <f t="shared" si="57"/>
        <v>0</v>
      </c>
      <c r="I121" s="61">
        <f t="shared" si="57"/>
        <v>0</v>
      </c>
      <c r="J121" s="61">
        <f t="shared" si="57"/>
        <v>0</v>
      </c>
      <c r="K121" s="61">
        <f t="shared" si="57"/>
        <v>0</v>
      </c>
      <c r="L121" s="61">
        <f t="shared" si="57"/>
        <v>0</v>
      </c>
      <c r="M121" s="61">
        <f t="shared" si="57"/>
        <v>0</v>
      </c>
      <c r="N121" s="61">
        <f>SUM(B121:M121)</f>
        <v>207120421.76000002</v>
      </c>
      <c r="Q121" s="93">
        <f>SUM(B121:D121)</f>
        <v>207120421.76000002</v>
      </c>
      <c r="R121" s="93">
        <f t="shared" si="38"/>
        <v>207120421.76000002</v>
      </c>
      <c r="S121" s="86">
        <f>SUM(E121:G121)</f>
        <v>0</v>
      </c>
      <c r="T121" s="94">
        <f t="shared" si="40"/>
        <v>207120421.76000002</v>
      </c>
      <c r="U121" s="95">
        <f>SUM(H121:J121)</f>
        <v>0</v>
      </c>
      <c r="V121" s="93">
        <f>SUM(T121:U121)</f>
        <v>207120421.76000002</v>
      </c>
      <c r="W121" s="86">
        <f t="shared" si="42"/>
        <v>0</v>
      </c>
      <c r="X121" s="94">
        <f>SUM(V121:W121)</f>
        <v>207120421.76000002</v>
      </c>
    </row>
    <row r="122" spans="1:24">
      <c r="D122" s="131">
        <f>B121+C121+D121</f>
        <v>207120421.76000002</v>
      </c>
      <c r="N122" s="48" t="s">
        <v>1</v>
      </c>
    </row>
    <row r="129" spans="17:24">
      <c r="Q129" s="90" t="s">
        <v>254</v>
      </c>
      <c r="R129" s="90"/>
      <c r="S129" s="91" t="s">
        <v>255</v>
      </c>
      <c r="T129" s="91"/>
      <c r="U129" s="92" t="s">
        <v>256</v>
      </c>
      <c r="V129" s="90"/>
      <c r="W129" s="91" t="s">
        <v>257</v>
      </c>
      <c r="X129" s="91" t="s">
        <v>18</v>
      </c>
    </row>
  </sheetData>
  <mergeCells count="6">
    <mergeCell ref="U5:V5"/>
    <mergeCell ref="S5:T5"/>
    <mergeCell ref="Q5:R5"/>
    <mergeCell ref="A2:N2"/>
    <mergeCell ref="A3:N3"/>
    <mergeCell ref="A4:N4"/>
  </mergeCells>
  <printOptions horizontalCentered="1" verticalCentered="1"/>
  <pageMargins left="0.23622047244094491" right="0.15748031496062992" top="0.19685039370078741" bottom="0.31496062992125984" header="0.11811023622047245" footer="0.23622047244094491"/>
  <pageSetup scale="59" orientation="landscape" horizontalDpi="360" verticalDpi="360" r:id="rId1"/>
  <rowBreaks count="1" manualBreakCount="1">
    <brk id="7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85"/>
  <sheetViews>
    <sheetView zoomScale="90" zoomScaleNormal="90" workbookViewId="0">
      <pane xSplit="1" ySplit="3" topLeftCell="E25" activePane="bottomRight" state="frozen"/>
      <selection pane="topRight" activeCell="B1" sqref="B1"/>
      <selection pane="bottomLeft" activeCell="A4" sqref="A4"/>
      <selection pane="bottomRight" activeCell="O4" sqref="O4"/>
    </sheetView>
  </sheetViews>
  <sheetFormatPr baseColWidth="10" defaultRowHeight="12"/>
  <cols>
    <col min="1" max="1" width="41.5703125" style="48" customWidth="1"/>
    <col min="2" max="2" width="14.7109375" style="48" bestFit="1" customWidth="1"/>
    <col min="3" max="3" width="14.85546875" style="48" bestFit="1" customWidth="1"/>
    <col min="4" max="4" width="14.7109375" style="48" bestFit="1" customWidth="1"/>
    <col min="5" max="5" width="14.85546875" style="48" bestFit="1" customWidth="1"/>
    <col min="6" max="6" width="14.7109375" style="48" bestFit="1" customWidth="1"/>
    <col min="7" max="7" width="13.7109375" style="48" customWidth="1"/>
    <col min="8" max="8" width="14.85546875" style="48" bestFit="1" customWidth="1"/>
    <col min="9" max="10" width="14.7109375" style="48" bestFit="1" customWidth="1"/>
    <col min="11" max="11" width="14.85546875" style="48" bestFit="1" customWidth="1"/>
    <col min="12" max="12" width="15.140625" style="48" bestFit="1" customWidth="1"/>
    <col min="13" max="13" width="14.85546875" style="48" bestFit="1" customWidth="1"/>
    <col min="14" max="14" width="2.140625" style="48" customWidth="1"/>
    <col min="15" max="15" width="16" style="48" customWidth="1"/>
    <col min="16" max="17" width="11.42578125" style="87"/>
    <col min="18" max="19" width="15.28515625" style="87" customWidth="1"/>
    <col min="20" max="20" width="14.28515625" style="87" customWidth="1"/>
    <col min="21" max="21" width="15.5703125" style="89" customWidth="1"/>
    <col min="22" max="22" width="15.85546875" style="87" customWidth="1"/>
    <col min="23" max="23" width="17.7109375" style="89" customWidth="1"/>
    <col min="24" max="24" width="16.7109375" style="89" customWidth="1"/>
    <col min="25" max="25" width="17.42578125" style="87" customWidth="1"/>
    <col min="26" max="16384" width="11.42578125" style="48"/>
  </cols>
  <sheetData>
    <row r="1" spans="1:25" ht="15.75">
      <c r="A1" s="158" t="s">
        <v>320</v>
      </c>
      <c r="B1" s="158"/>
      <c r="C1" s="158"/>
      <c r="D1" s="158"/>
      <c r="E1" s="158"/>
      <c r="F1" s="158"/>
      <c r="G1" s="158"/>
      <c r="H1" s="158"/>
      <c r="I1" s="158"/>
      <c r="J1" s="158"/>
      <c r="K1" s="158"/>
      <c r="L1" s="158"/>
      <c r="M1" s="158"/>
      <c r="N1" s="158"/>
      <c r="O1" s="158"/>
    </row>
    <row r="2" spans="1:25">
      <c r="A2" s="162" t="s">
        <v>251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</row>
    <row r="3" spans="1:25">
      <c r="A3" s="162" t="s">
        <v>316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</row>
    <row r="4" spans="1:25">
      <c r="A4" s="132"/>
      <c r="B4" s="132"/>
      <c r="C4" s="132"/>
      <c r="D4" s="132"/>
      <c r="E4" s="132"/>
      <c r="F4" s="132"/>
      <c r="G4" s="132"/>
      <c r="H4" s="132"/>
      <c r="I4" s="132"/>
      <c r="J4" s="132"/>
      <c r="K4" s="132"/>
      <c r="L4" s="132"/>
      <c r="M4" s="132"/>
      <c r="N4" s="144"/>
      <c r="O4" s="132"/>
    </row>
    <row r="5" spans="1:25">
      <c r="B5" s="99" t="s">
        <v>118</v>
      </c>
      <c r="C5" s="99" t="s">
        <v>119</v>
      </c>
      <c r="D5" s="99" t="s">
        <v>120</v>
      </c>
      <c r="E5" s="99" t="s">
        <v>121</v>
      </c>
      <c r="F5" s="99" t="s">
        <v>122</v>
      </c>
      <c r="G5" s="99" t="s">
        <v>123</v>
      </c>
      <c r="H5" s="99" t="s">
        <v>124</v>
      </c>
      <c r="I5" s="99" t="s">
        <v>125</v>
      </c>
      <c r="J5" s="99" t="s">
        <v>126</v>
      </c>
      <c r="K5" s="99" t="s">
        <v>127</v>
      </c>
      <c r="L5" s="99" t="s">
        <v>128</v>
      </c>
      <c r="M5" s="99" t="s">
        <v>129</v>
      </c>
      <c r="N5" s="144"/>
      <c r="O5" s="99" t="s">
        <v>18</v>
      </c>
      <c r="R5" s="171" t="s">
        <v>253</v>
      </c>
      <c r="S5" s="171"/>
      <c r="T5" s="171" t="s">
        <v>258</v>
      </c>
      <c r="U5" s="171"/>
      <c r="V5" s="171" t="s">
        <v>256</v>
      </c>
      <c r="W5" s="171"/>
      <c r="X5" s="92" t="s">
        <v>264</v>
      </c>
      <c r="Y5" s="85" t="s">
        <v>250</v>
      </c>
    </row>
    <row r="7" spans="1:25">
      <c r="A7" s="61" t="s">
        <v>159</v>
      </c>
      <c r="B7" s="61">
        <f>SUM(B8:B10)</f>
        <v>17646956.719999999</v>
      </c>
      <c r="C7" s="61">
        <f t="shared" ref="C7:O7" si="0">SUM(C8:C10)</f>
        <v>18910520.280000005</v>
      </c>
      <c r="D7" s="61">
        <f t="shared" si="0"/>
        <v>27697596.710000001</v>
      </c>
      <c r="E7" s="61">
        <f t="shared" si="0"/>
        <v>19278150.940000001</v>
      </c>
      <c r="F7" s="61">
        <f t="shared" si="0"/>
        <v>20279514.849999994</v>
      </c>
      <c r="G7" s="61">
        <f t="shared" si="0"/>
        <v>19736716.810000002</v>
      </c>
      <c r="H7" s="61">
        <f t="shared" si="0"/>
        <v>21855278.859999999</v>
      </c>
      <c r="I7" s="61">
        <f t="shared" si="0"/>
        <v>20537759.389999997</v>
      </c>
      <c r="J7" s="61">
        <f t="shared" si="0"/>
        <v>24352591.350000001</v>
      </c>
      <c r="K7" s="61">
        <f t="shared" si="0"/>
        <v>21689309.149999995</v>
      </c>
      <c r="L7" s="61">
        <f t="shared" si="0"/>
        <v>22245832.670000002</v>
      </c>
      <c r="M7" s="61">
        <f t="shared" si="0"/>
        <v>37714996.229999989</v>
      </c>
      <c r="N7" s="61"/>
      <c r="O7" s="61">
        <f t="shared" si="0"/>
        <v>271945223.95999998</v>
      </c>
      <c r="R7" s="97">
        <f>SUM(B7:D7)</f>
        <v>64255073.710000001</v>
      </c>
      <c r="S7" s="97">
        <f>SUM(R7)</f>
        <v>64255073.710000001</v>
      </c>
      <c r="T7" s="97">
        <f>SUM(E7:G7)</f>
        <v>59294382.599999994</v>
      </c>
      <c r="U7" s="95">
        <f>SUM(S7:T7)</f>
        <v>123549456.31</v>
      </c>
      <c r="V7" s="97">
        <f>+H7+I7+J7</f>
        <v>66745629.600000001</v>
      </c>
      <c r="W7" s="95">
        <f>SUM(U7:V7)</f>
        <v>190295085.91</v>
      </c>
      <c r="X7" s="95">
        <f>+K7+L7+M7</f>
        <v>81650138.049999982</v>
      </c>
      <c r="Y7" s="86">
        <f>+W7+X7</f>
        <v>271945223.95999998</v>
      </c>
    </row>
    <row r="8" spans="1:25">
      <c r="A8" s="48" t="s">
        <v>160</v>
      </c>
      <c r="B8" s="48">
        <v>13960773.629999999</v>
      </c>
      <c r="C8" s="48">
        <v>14145276.430000003</v>
      </c>
      <c r="D8" s="48">
        <v>21907883.27</v>
      </c>
      <c r="E8" s="48">
        <v>14817898.810000002</v>
      </c>
      <c r="F8" s="48">
        <v>15665307.099999994</v>
      </c>
      <c r="G8" s="48">
        <v>14899520.66</v>
      </c>
      <c r="H8" s="48">
        <v>15286160.189999998</v>
      </c>
      <c r="I8" s="48">
        <v>15558370.209999999</v>
      </c>
      <c r="J8" s="48">
        <v>15491289.110000001</v>
      </c>
      <c r="K8" s="48">
        <v>16328527.879999995</v>
      </c>
      <c r="L8" s="48">
        <v>15562785.48</v>
      </c>
      <c r="M8" s="48">
        <v>29788914.319999993</v>
      </c>
      <c r="O8" s="48">
        <f>SUM(B8:M8)</f>
        <v>203412707.08999997</v>
      </c>
      <c r="R8" s="98">
        <f>SUM(B8:D8)</f>
        <v>50013933.329999998</v>
      </c>
      <c r="S8" s="98">
        <f t="shared" ref="S8:S73" si="1">SUM(R8)</f>
        <v>50013933.329999998</v>
      </c>
      <c r="T8" s="98">
        <f>SUM(E8:G8)</f>
        <v>45382726.569999993</v>
      </c>
      <c r="U8" s="89">
        <f t="shared" ref="U8:U73" si="2">SUM(S8:T8)</f>
        <v>95396659.899999991</v>
      </c>
      <c r="V8" s="98">
        <f>+H8+I8+J8</f>
        <v>46335819.509999998</v>
      </c>
      <c r="W8" s="89">
        <f>SUM(U8:V8)</f>
        <v>141732479.41</v>
      </c>
      <c r="X8" s="89">
        <f>+K8+L8+M8</f>
        <v>61680227.679999992</v>
      </c>
      <c r="Y8" s="87">
        <f>+W8+X8</f>
        <v>203412707.08999997</v>
      </c>
    </row>
    <row r="9" spans="1:25">
      <c r="A9" s="48" t="s">
        <v>161</v>
      </c>
      <c r="B9" s="48">
        <v>166596.01</v>
      </c>
      <c r="C9" s="48">
        <v>2297062.31</v>
      </c>
      <c r="D9" s="48">
        <v>3182391.4299999997</v>
      </c>
      <c r="E9" s="48">
        <v>1625654.3800000001</v>
      </c>
      <c r="F9" s="48">
        <v>1773599.4300000002</v>
      </c>
      <c r="G9" s="48">
        <v>1757682.4000000001</v>
      </c>
      <c r="H9" s="48">
        <v>1727447.2100000002</v>
      </c>
      <c r="I9" s="48">
        <v>1083230.8600000001</v>
      </c>
      <c r="J9" s="48">
        <v>2136994.0999999996</v>
      </c>
      <c r="K9" s="48">
        <v>1733914.5099999998</v>
      </c>
      <c r="L9" s="48">
        <v>1150530.98</v>
      </c>
      <c r="M9" s="48">
        <v>3501908.1699999995</v>
      </c>
      <c r="O9" s="48">
        <f>SUM(B9:M9)</f>
        <v>22137011.789999999</v>
      </c>
      <c r="R9" s="98">
        <f>SUM(B9:D9)</f>
        <v>5646049.75</v>
      </c>
      <c r="S9" s="98">
        <f t="shared" si="1"/>
        <v>5646049.75</v>
      </c>
      <c r="T9" s="98">
        <f t="shared" ref="T9:T57" si="3">SUM(E9:G9)</f>
        <v>5156936.2100000009</v>
      </c>
      <c r="U9" s="89">
        <f t="shared" si="2"/>
        <v>10802985.960000001</v>
      </c>
      <c r="V9" s="98">
        <f>+H9+I9+J9</f>
        <v>4947672.17</v>
      </c>
      <c r="W9" s="89">
        <f>SUM(U9:V9)</f>
        <v>15750658.130000001</v>
      </c>
      <c r="X9" s="89">
        <f t="shared" ref="X9:X57" si="4">+K9+L9+M9</f>
        <v>6386353.6599999992</v>
      </c>
      <c r="Y9" s="87">
        <f t="shared" ref="Y9:Y57" si="5">+W9+X9</f>
        <v>22137011.789999999</v>
      </c>
    </row>
    <row r="10" spans="1:25">
      <c r="A10" s="48" t="s">
        <v>162</v>
      </c>
      <c r="B10" s="48">
        <v>3519587.08</v>
      </c>
      <c r="C10" s="48">
        <v>2468181.5400000005</v>
      </c>
      <c r="D10" s="48">
        <v>2607322.0100000002</v>
      </c>
      <c r="E10" s="48">
        <v>2834597.7499999995</v>
      </c>
      <c r="F10" s="48">
        <v>2840608.32</v>
      </c>
      <c r="G10" s="48">
        <v>3079513.75</v>
      </c>
      <c r="H10" s="48">
        <v>4841671.46</v>
      </c>
      <c r="I10" s="48">
        <v>3896158.3199999994</v>
      </c>
      <c r="J10" s="48">
        <v>6724308.1400000006</v>
      </c>
      <c r="K10" s="48">
        <v>3626866.7600000002</v>
      </c>
      <c r="L10" s="48">
        <v>5532516.2100000009</v>
      </c>
      <c r="M10" s="48">
        <v>4424173.7399999993</v>
      </c>
      <c r="O10" s="48">
        <f>SUM(B10:M10)</f>
        <v>46395505.080000006</v>
      </c>
      <c r="R10" s="98">
        <f>SUM(B10:D10)</f>
        <v>8595090.6300000008</v>
      </c>
      <c r="S10" s="98">
        <f t="shared" si="1"/>
        <v>8595090.6300000008</v>
      </c>
      <c r="T10" s="98">
        <f t="shared" si="3"/>
        <v>8754719.8200000003</v>
      </c>
      <c r="U10" s="89">
        <f t="shared" si="2"/>
        <v>17349810.450000003</v>
      </c>
      <c r="V10" s="98">
        <f t="shared" ref="V10:V57" si="6">+H10+I10+J10</f>
        <v>15462137.92</v>
      </c>
      <c r="W10" s="89">
        <f>SUM(U10:V10)</f>
        <v>32811948.370000005</v>
      </c>
      <c r="X10" s="89">
        <f t="shared" si="4"/>
        <v>13583556.710000001</v>
      </c>
      <c r="Y10" s="87">
        <f t="shared" si="5"/>
        <v>46395505.080000006</v>
      </c>
    </row>
    <row r="11" spans="1:25">
      <c r="O11" s="48" t="s">
        <v>1</v>
      </c>
      <c r="R11" s="98"/>
      <c r="S11" s="97"/>
      <c r="T11" s="98"/>
      <c r="U11" s="95"/>
      <c r="V11" s="98"/>
    </row>
    <row r="12" spans="1:25">
      <c r="A12" s="61" t="s">
        <v>163</v>
      </c>
      <c r="B12" s="61">
        <f t="shared" ref="B12:O12" si="7">SUM(B13:B18)</f>
        <v>10640861.34</v>
      </c>
      <c r="C12" s="61">
        <f t="shared" si="7"/>
        <v>6867384.46</v>
      </c>
      <c r="D12" s="61">
        <f t="shared" si="7"/>
        <v>-799015.86999999988</v>
      </c>
      <c r="E12" s="61">
        <f t="shared" si="7"/>
        <v>1458014.8900000001</v>
      </c>
      <c r="F12" s="61">
        <f t="shared" si="7"/>
        <v>9158572.0100000016</v>
      </c>
      <c r="G12" s="61">
        <f t="shared" si="7"/>
        <v>6897490.4799999995</v>
      </c>
      <c r="H12" s="61">
        <f t="shared" si="7"/>
        <v>-29607.310000000274</v>
      </c>
      <c r="I12" s="61">
        <f t="shared" si="7"/>
        <v>5384506</v>
      </c>
      <c r="J12" s="61">
        <f t="shared" si="7"/>
        <v>7278026.5999999996</v>
      </c>
      <c r="K12" s="61">
        <f t="shared" si="7"/>
        <v>5178883.3100000005</v>
      </c>
      <c r="L12" s="61">
        <f t="shared" si="7"/>
        <v>1995145.6</v>
      </c>
      <c r="M12" s="61">
        <f t="shared" si="7"/>
        <v>1043103.4099999996</v>
      </c>
      <c r="N12" s="61"/>
      <c r="O12" s="61">
        <f t="shared" si="7"/>
        <v>55073364.920000002</v>
      </c>
      <c r="R12" s="97">
        <f t="shared" ref="R12:R18" si="8">SUM(B12:D12)</f>
        <v>16709229.930000002</v>
      </c>
      <c r="S12" s="97">
        <f t="shared" si="1"/>
        <v>16709229.930000002</v>
      </c>
      <c r="T12" s="97">
        <f>SUM(E12:G12)</f>
        <v>17514077.380000003</v>
      </c>
      <c r="U12" s="95">
        <f t="shared" si="2"/>
        <v>34223307.310000002</v>
      </c>
      <c r="V12" s="97">
        <f>+H12+I12+J12</f>
        <v>12632925.289999999</v>
      </c>
      <c r="W12" s="95">
        <f t="shared" ref="W12:W18" si="9">SUM(U12:V12)</f>
        <v>46856232.600000001</v>
      </c>
      <c r="X12" s="95">
        <f>+K12+L12+M12</f>
        <v>8217132.3199999994</v>
      </c>
      <c r="Y12" s="86">
        <f>+W12+X12</f>
        <v>55073364.920000002</v>
      </c>
    </row>
    <row r="13" spans="1:25">
      <c r="A13" s="48" t="s">
        <v>164</v>
      </c>
      <c r="B13" s="48">
        <v>5237869.1399999997</v>
      </c>
      <c r="C13" s="48">
        <v>4014818.98</v>
      </c>
      <c r="D13" s="48">
        <v>-1033020.3099999999</v>
      </c>
      <c r="E13" s="48">
        <v>827453.23</v>
      </c>
      <c r="F13" s="48">
        <v>769221.6</v>
      </c>
      <c r="G13" s="48">
        <v>2210872.2599999998</v>
      </c>
      <c r="H13" s="48">
        <v>-3098709.37</v>
      </c>
      <c r="I13" s="48">
        <v>99107</v>
      </c>
      <c r="J13" s="48">
        <v>2343190.6399999997</v>
      </c>
      <c r="K13" s="48">
        <v>-804513.12</v>
      </c>
      <c r="L13" s="48">
        <v>-1835190.47</v>
      </c>
      <c r="M13" s="48">
        <v>-3041145.5100000002</v>
      </c>
      <c r="O13" s="48">
        <f t="shared" ref="O13:O18" si="10">SUM(B13:M13)</f>
        <v>5689954.0699999984</v>
      </c>
      <c r="R13" s="98">
        <f t="shared" si="8"/>
        <v>8219667.8099999996</v>
      </c>
      <c r="S13" s="98">
        <f t="shared" si="1"/>
        <v>8219667.8099999996</v>
      </c>
      <c r="T13" s="98">
        <f t="shared" si="3"/>
        <v>3807547.09</v>
      </c>
      <c r="U13" s="89">
        <f t="shared" si="2"/>
        <v>12027214.899999999</v>
      </c>
      <c r="V13" s="98">
        <f t="shared" si="6"/>
        <v>-656411.73000000045</v>
      </c>
      <c r="W13" s="89">
        <f t="shared" si="9"/>
        <v>11370803.169999998</v>
      </c>
      <c r="X13" s="89">
        <f t="shared" si="4"/>
        <v>-5680849.0999999996</v>
      </c>
      <c r="Y13" s="87">
        <f t="shared" si="5"/>
        <v>5689954.0699999984</v>
      </c>
    </row>
    <row r="14" spans="1:25">
      <c r="A14" s="48" t="s">
        <v>165</v>
      </c>
      <c r="B14" s="48">
        <v>5402992.2000000002</v>
      </c>
      <c r="C14" s="48">
        <v>2534819.48</v>
      </c>
      <c r="D14" s="48">
        <v>0</v>
      </c>
      <c r="E14" s="48">
        <v>0</v>
      </c>
      <c r="F14" s="48">
        <v>7909992.8700000001</v>
      </c>
      <c r="G14" s="48">
        <v>2914214.82</v>
      </c>
      <c r="H14" s="48">
        <v>2900048.82</v>
      </c>
      <c r="I14" s="48">
        <v>2756174.51</v>
      </c>
      <c r="J14" s="48">
        <v>3066667.33</v>
      </c>
      <c r="K14" s="48">
        <v>2934101.24</v>
      </c>
      <c r="L14" s="48">
        <v>3076507.72</v>
      </c>
      <c r="M14" s="48">
        <v>3095551.57</v>
      </c>
      <c r="O14" s="48">
        <f t="shared" si="10"/>
        <v>36591070.560000002</v>
      </c>
      <c r="R14" s="98">
        <f t="shared" si="8"/>
        <v>7937811.6799999997</v>
      </c>
      <c r="S14" s="98">
        <f t="shared" si="1"/>
        <v>7937811.6799999997</v>
      </c>
      <c r="T14" s="98">
        <f t="shared" si="3"/>
        <v>10824207.689999999</v>
      </c>
      <c r="U14" s="89">
        <f t="shared" si="2"/>
        <v>18762019.369999997</v>
      </c>
      <c r="V14" s="98">
        <f t="shared" si="6"/>
        <v>8722890.6600000001</v>
      </c>
      <c r="W14" s="89">
        <f t="shared" si="9"/>
        <v>27484910.029999997</v>
      </c>
      <c r="X14" s="89">
        <f t="shared" si="4"/>
        <v>9106160.5300000012</v>
      </c>
      <c r="Y14" s="87">
        <f t="shared" si="5"/>
        <v>36591070.560000002</v>
      </c>
    </row>
    <row r="15" spans="1:25">
      <c r="A15" s="48" t="s">
        <v>166</v>
      </c>
      <c r="B15" s="48">
        <v>0</v>
      </c>
      <c r="C15" s="48">
        <v>196016</v>
      </c>
      <c r="D15" s="48">
        <v>0</v>
      </c>
      <c r="E15" s="48">
        <v>598464.30000000005</v>
      </c>
      <c r="F15" s="48">
        <v>436420.16000000003</v>
      </c>
      <c r="G15" s="48">
        <v>1349039.28</v>
      </c>
      <c r="H15" s="48">
        <v>0</v>
      </c>
      <c r="I15" s="48">
        <v>673963.07</v>
      </c>
      <c r="J15" s="48">
        <v>264161.24</v>
      </c>
      <c r="K15" s="48">
        <v>14616</v>
      </c>
      <c r="L15" s="48">
        <v>0</v>
      </c>
      <c r="M15" s="48">
        <v>649223.46</v>
      </c>
      <c r="O15" s="48">
        <f t="shared" si="10"/>
        <v>4181903.51</v>
      </c>
      <c r="R15" s="98">
        <f t="shared" si="8"/>
        <v>196016</v>
      </c>
      <c r="S15" s="98">
        <f t="shared" si="1"/>
        <v>196016</v>
      </c>
      <c r="T15" s="98">
        <f t="shared" si="3"/>
        <v>2383923.7400000002</v>
      </c>
      <c r="U15" s="89">
        <f t="shared" si="2"/>
        <v>2579939.7400000002</v>
      </c>
      <c r="V15" s="98">
        <f t="shared" si="6"/>
        <v>938124.30999999994</v>
      </c>
      <c r="W15" s="89">
        <f t="shared" si="9"/>
        <v>3518064.0500000003</v>
      </c>
      <c r="X15" s="89">
        <f t="shared" si="4"/>
        <v>663839.46</v>
      </c>
      <c r="Y15" s="87">
        <f t="shared" si="5"/>
        <v>4181903.5100000002</v>
      </c>
    </row>
    <row r="16" spans="1:25">
      <c r="A16" s="48" t="s">
        <v>167</v>
      </c>
      <c r="B16" s="48">
        <v>0</v>
      </c>
      <c r="C16" s="48">
        <v>121730</v>
      </c>
      <c r="D16" s="48">
        <v>228204.44</v>
      </c>
      <c r="E16" s="48">
        <v>32097.360000000001</v>
      </c>
      <c r="F16" s="48">
        <v>42937.380000000005</v>
      </c>
      <c r="G16" s="48">
        <v>362851.56</v>
      </c>
      <c r="H16" s="48">
        <v>93872.57</v>
      </c>
      <c r="I16" s="48">
        <v>1771612.6</v>
      </c>
      <c r="J16" s="48">
        <v>1604007.39</v>
      </c>
      <c r="K16" s="48">
        <v>3034237.79</v>
      </c>
      <c r="L16" s="48">
        <v>737937.35999999987</v>
      </c>
      <c r="M16" s="48">
        <v>194401.5</v>
      </c>
      <c r="O16" s="48">
        <f t="shared" si="10"/>
        <v>8223889.9499999993</v>
      </c>
      <c r="R16" s="98">
        <f t="shared" si="8"/>
        <v>349934.44</v>
      </c>
      <c r="S16" s="98">
        <f t="shared" si="1"/>
        <v>349934.44</v>
      </c>
      <c r="T16" s="98">
        <f t="shared" si="3"/>
        <v>437886.3</v>
      </c>
      <c r="U16" s="89">
        <f t="shared" si="2"/>
        <v>787820.74</v>
      </c>
      <c r="V16" s="98">
        <f t="shared" si="6"/>
        <v>3469492.56</v>
      </c>
      <c r="W16" s="89">
        <f t="shared" si="9"/>
        <v>4257313.3</v>
      </c>
      <c r="X16" s="89">
        <f t="shared" si="4"/>
        <v>3966576.65</v>
      </c>
      <c r="Y16" s="87">
        <f t="shared" si="5"/>
        <v>8223889.9499999993</v>
      </c>
    </row>
    <row r="17" spans="1:25">
      <c r="A17" s="48" t="s">
        <v>168</v>
      </c>
      <c r="B17" s="48">
        <v>0</v>
      </c>
      <c r="C17" s="48">
        <v>0</v>
      </c>
      <c r="D17" s="48">
        <v>5800</v>
      </c>
      <c r="E17" s="48">
        <v>0</v>
      </c>
      <c r="F17" s="48">
        <v>0</v>
      </c>
      <c r="G17" s="48">
        <v>60512.56</v>
      </c>
      <c r="H17" s="48">
        <v>75180.67</v>
      </c>
      <c r="I17" s="48">
        <v>83648.820000000007</v>
      </c>
      <c r="J17" s="48">
        <v>0</v>
      </c>
      <c r="K17" s="48">
        <v>441.4</v>
      </c>
      <c r="L17" s="48">
        <v>15890.99</v>
      </c>
      <c r="M17" s="48">
        <v>145072.39000000001</v>
      </c>
      <c r="O17" s="48">
        <f t="shared" si="10"/>
        <v>386546.82999999996</v>
      </c>
      <c r="R17" s="98">
        <f t="shared" si="8"/>
        <v>5800</v>
      </c>
      <c r="S17" s="98">
        <f t="shared" si="1"/>
        <v>5800</v>
      </c>
      <c r="T17" s="98">
        <f t="shared" si="3"/>
        <v>60512.56</v>
      </c>
      <c r="U17" s="89">
        <f t="shared" si="2"/>
        <v>66312.56</v>
      </c>
      <c r="V17" s="98">
        <f t="shared" si="6"/>
        <v>158829.49</v>
      </c>
      <c r="W17" s="89">
        <f t="shared" si="9"/>
        <v>225142.05</v>
      </c>
      <c r="X17" s="89">
        <f t="shared" si="4"/>
        <v>161404.78000000003</v>
      </c>
      <c r="Y17" s="87">
        <f t="shared" si="5"/>
        <v>386546.83</v>
      </c>
    </row>
    <row r="18" spans="1:25">
      <c r="A18" s="48" t="s">
        <v>116</v>
      </c>
      <c r="B18" s="48">
        <v>0</v>
      </c>
      <c r="C18" s="48">
        <v>0</v>
      </c>
      <c r="D18" s="48">
        <v>0</v>
      </c>
      <c r="E18" s="48">
        <v>0</v>
      </c>
      <c r="F18" s="48">
        <v>0</v>
      </c>
      <c r="G18" s="48">
        <v>0</v>
      </c>
      <c r="H18" s="48">
        <v>0</v>
      </c>
      <c r="I18" s="48">
        <v>0</v>
      </c>
      <c r="J18" s="48">
        <v>0</v>
      </c>
      <c r="K18" s="48">
        <v>0</v>
      </c>
      <c r="L18" s="48">
        <v>0</v>
      </c>
      <c r="M18" s="48">
        <v>0</v>
      </c>
      <c r="O18" s="48">
        <f t="shared" si="10"/>
        <v>0</v>
      </c>
      <c r="R18" s="98">
        <f t="shared" si="8"/>
        <v>0</v>
      </c>
      <c r="S18" s="98">
        <f t="shared" si="1"/>
        <v>0</v>
      </c>
      <c r="T18" s="98">
        <f t="shared" si="3"/>
        <v>0</v>
      </c>
      <c r="U18" s="89">
        <f t="shared" si="2"/>
        <v>0</v>
      </c>
      <c r="V18" s="98">
        <f t="shared" si="6"/>
        <v>0</v>
      </c>
      <c r="W18" s="89">
        <f t="shared" si="9"/>
        <v>0</v>
      </c>
      <c r="X18" s="89">
        <f t="shared" si="4"/>
        <v>0</v>
      </c>
      <c r="Y18" s="87">
        <f t="shared" si="5"/>
        <v>0</v>
      </c>
    </row>
    <row r="19" spans="1:25">
      <c r="O19" s="48" t="s">
        <v>1</v>
      </c>
      <c r="R19" s="98"/>
      <c r="S19" s="98"/>
      <c r="T19" s="98"/>
      <c r="V19" s="98"/>
    </row>
    <row r="20" spans="1:25">
      <c r="A20" s="61" t="s">
        <v>169</v>
      </c>
      <c r="B20" s="61">
        <f>SUM(B21:B27)</f>
        <v>509418.40000000008</v>
      </c>
      <c r="C20" s="61">
        <f t="shared" ref="C20:M20" si="11">SUM(C21:C27)</f>
        <v>497052.00000000006</v>
      </c>
      <c r="D20" s="61">
        <f t="shared" si="11"/>
        <v>417931.84</v>
      </c>
      <c r="E20" s="61">
        <f t="shared" si="11"/>
        <v>1028933.34</v>
      </c>
      <c r="F20" s="61">
        <f t="shared" si="11"/>
        <v>1260882.73</v>
      </c>
      <c r="G20" s="61">
        <f t="shared" si="11"/>
        <v>2006967.64</v>
      </c>
      <c r="H20" s="61">
        <f t="shared" si="11"/>
        <v>1405039.5900000003</v>
      </c>
      <c r="I20" s="61">
        <f t="shared" si="11"/>
        <v>1680222.56</v>
      </c>
      <c r="J20" s="61">
        <f t="shared" si="11"/>
        <v>4452159.9699999988</v>
      </c>
      <c r="K20" s="61">
        <f t="shared" si="11"/>
        <v>2503199.87</v>
      </c>
      <c r="L20" s="61">
        <f t="shared" si="11"/>
        <v>1282824.8299999998</v>
      </c>
      <c r="M20" s="61">
        <f t="shared" si="11"/>
        <v>3970891.13</v>
      </c>
      <c r="N20" s="61"/>
      <c r="O20" s="61">
        <f t="shared" ref="O20" si="12">SUM(O21:O27)</f>
        <v>21015523.899999999</v>
      </c>
      <c r="R20" s="97">
        <f>SUM(B20:D20)</f>
        <v>1424402.2400000002</v>
      </c>
      <c r="S20" s="97">
        <f t="shared" si="1"/>
        <v>1424402.2400000002</v>
      </c>
      <c r="T20" s="97">
        <f>SUM(E20:G20)</f>
        <v>4296783.71</v>
      </c>
      <c r="U20" s="95">
        <f t="shared" si="2"/>
        <v>5721185.9500000002</v>
      </c>
      <c r="V20" s="97">
        <f>+H20+I20+J20</f>
        <v>7537422.1199999992</v>
      </c>
      <c r="W20" s="95">
        <f t="shared" ref="W20:W27" si="13">SUM(U20:V20)</f>
        <v>13258608.07</v>
      </c>
      <c r="X20" s="95">
        <f>+K20+L20+M20</f>
        <v>7756915.8300000001</v>
      </c>
      <c r="Y20" s="86">
        <f>+W20+X20</f>
        <v>21015523.899999999</v>
      </c>
    </row>
    <row r="21" spans="1:25">
      <c r="A21" s="48" t="s">
        <v>170</v>
      </c>
      <c r="B21" s="48">
        <v>3500</v>
      </c>
      <c r="C21" s="48">
        <v>0</v>
      </c>
      <c r="D21" s="48">
        <v>0</v>
      </c>
      <c r="E21" s="48">
        <v>41000</v>
      </c>
      <c r="F21" s="48">
        <v>32864.400000000001</v>
      </c>
      <c r="G21" s="48">
        <v>506800</v>
      </c>
      <c r="H21" s="48">
        <v>108829</v>
      </c>
      <c r="I21" s="48">
        <v>124514</v>
      </c>
      <c r="J21" s="48">
        <v>3500</v>
      </c>
      <c r="K21" s="48">
        <v>19000</v>
      </c>
      <c r="L21" s="48">
        <v>0</v>
      </c>
      <c r="M21" s="48">
        <v>0</v>
      </c>
      <c r="O21" s="48">
        <f t="shared" ref="O21:O27" si="14">SUM(B21:M21)</f>
        <v>840007.4</v>
      </c>
      <c r="R21" s="98">
        <f t="shared" ref="R21:R27" si="15">SUM(B21:D21)</f>
        <v>3500</v>
      </c>
      <c r="S21" s="98">
        <f t="shared" si="1"/>
        <v>3500</v>
      </c>
      <c r="T21" s="98">
        <f t="shared" si="3"/>
        <v>580664.4</v>
      </c>
      <c r="U21" s="89">
        <f t="shared" si="2"/>
        <v>584164.4</v>
      </c>
      <c r="V21" s="98">
        <f t="shared" si="6"/>
        <v>236843</v>
      </c>
      <c r="W21" s="89">
        <f t="shared" si="13"/>
        <v>821007.4</v>
      </c>
      <c r="X21" s="89">
        <f t="shared" si="4"/>
        <v>19000</v>
      </c>
      <c r="Y21" s="87">
        <f t="shared" si="5"/>
        <v>840007.4</v>
      </c>
    </row>
    <row r="22" spans="1:25">
      <c r="A22" s="48" t="s">
        <v>171</v>
      </c>
      <c r="B22" s="48">
        <v>315332.46000000002</v>
      </c>
      <c r="C22" s="48">
        <v>354322.24000000005</v>
      </c>
      <c r="D22" s="48">
        <v>333098.61</v>
      </c>
      <c r="E22" s="48">
        <v>701588.39</v>
      </c>
      <c r="F22" s="48">
        <v>867637.43</v>
      </c>
      <c r="G22" s="48">
        <v>1244465.7</v>
      </c>
      <c r="H22" s="48">
        <v>517048.10000000003</v>
      </c>
      <c r="I22" s="48">
        <v>1364425.8499999999</v>
      </c>
      <c r="J22" s="48">
        <v>3294699.6299999994</v>
      </c>
      <c r="K22" s="48">
        <v>1406909.74</v>
      </c>
      <c r="L22" s="48">
        <v>940592.39999999991</v>
      </c>
      <c r="M22" s="48">
        <v>2985625.0700000003</v>
      </c>
      <c r="O22" s="48">
        <f t="shared" si="14"/>
        <v>14325745.619999999</v>
      </c>
      <c r="R22" s="98">
        <f t="shared" si="15"/>
        <v>1002753.31</v>
      </c>
      <c r="S22" s="98">
        <f t="shared" si="1"/>
        <v>1002753.31</v>
      </c>
      <c r="T22" s="98">
        <f t="shared" si="3"/>
        <v>2813691.52</v>
      </c>
      <c r="U22" s="89">
        <f t="shared" si="2"/>
        <v>3816444.83</v>
      </c>
      <c r="V22" s="98">
        <f t="shared" si="6"/>
        <v>5176173.5799999991</v>
      </c>
      <c r="W22" s="89">
        <f t="shared" si="13"/>
        <v>8992618.4100000001</v>
      </c>
      <c r="X22" s="89">
        <f t="shared" si="4"/>
        <v>5333127.21</v>
      </c>
      <c r="Y22" s="87">
        <f t="shared" si="5"/>
        <v>14325745.620000001</v>
      </c>
    </row>
    <row r="23" spans="1:25">
      <c r="A23" s="48" t="s">
        <v>172</v>
      </c>
      <c r="B23" s="48">
        <v>89467.6</v>
      </c>
      <c r="C23" s="48">
        <v>13331</v>
      </c>
      <c r="D23" s="48">
        <v>102985.67000000001</v>
      </c>
      <c r="E23" s="48">
        <v>195506.62</v>
      </c>
      <c r="F23" s="48">
        <v>35412.71</v>
      </c>
      <c r="G23" s="48">
        <v>92282.989999999991</v>
      </c>
      <c r="H23" s="48">
        <v>49999.03</v>
      </c>
      <c r="I23" s="48">
        <v>98050.55</v>
      </c>
      <c r="J23" s="48">
        <v>71538.540000000008</v>
      </c>
      <c r="K23" s="48">
        <v>65826.86</v>
      </c>
      <c r="L23" s="48">
        <v>273661</v>
      </c>
      <c r="M23" s="48">
        <v>111619.3</v>
      </c>
      <c r="O23" s="48">
        <f t="shared" si="14"/>
        <v>1199681.8700000003</v>
      </c>
      <c r="R23" s="98">
        <f t="shared" si="15"/>
        <v>205784.27000000002</v>
      </c>
      <c r="S23" s="98">
        <f t="shared" si="1"/>
        <v>205784.27000000002</v>
      </c>
      <c r="T23" s="98">
        <f t="shared" si="3"/>
        <v>323202.31999999995</v>
      </c>
      <c r="U23" s="89">
        <f t="shared" si="2"/>
        <v>528986.59</v>
      </c>
      <c r="V23" s="98">
        <f t="shared" si="6"/>
        <v>219588.12000000002</v>
      </c>
      <c r="W23" s="89">
        <f t="shared" si="13"/>
        <v>748574.71</v>
      </c>
      <c r="X23" s="89">
        <f t="shared" si="4"/>
        <v>451107.16</v>
      </c>
      <c r="Y23" s="87">
        <f t="shared" si="5"/>
        <v>1199681.8699999999</v>
      </c>
    </row>
    <row r="24" spans="1:25">
      <c r="A24" s="48" t="s">
        <v>173</v>
      </c>
      <c r="B24" s="48">
        <v>0</v>
      </c>
      <c r="C24" s="48">
        <v>7600.32</v>
      </c>
      <c r="D24" s="48">
        <v>24000</v>
      </c>
      <c r="E24" s="48">
        <v>76295.600000000006</v>
      </c>
      <c r="F24" s="48">
        <v>73832</v>
      </c>
      <c r="G24" s="48">
        <v>60200.12</v>
      </c>
      <c r="H24" s="48">
        <v>803140.88</v>
      </c>
      <c r="I24" s="48">
        <v>33536.1</v>
      </c>
      <c r="J24" s="48">
        <v>462550.86000000004</v>
      </c>
      <c r="K24" s="48">
        <v>112230</v>
      </c>
      <c r="L24" s="48">
        <v>12553.43</v>
      </c>
      <c r="M24" s="48">
        <v>91292</v>
      </c>
      <c r="O24" s="48">
        <f t="shared" si="14"/>
        <v>1757231.31</v>
      </c>
      <c r="R24" s="98">
        <f t="shared" si="15"/>
        <v>31600.32</v>
      </c>
      <c r="S24" s="98">
        <f t="shared" si="1"/>
        <v>31600.32</v>
      </c>
      <c r="T24" s="98">
        <f t="shared" si="3"/>
        <v>210327.72</v>
      </c>
      <c r="U24" s="89">
        <f t="shared" si="2"/>
        <v>241928.04</v>
      </c>
      <c r="V24" s="98">
        <f t="shared" si="6"/>
        <v>1299227.8400000001</v>
      </c>
      <c r="W24" s="89">
        <f t="shared" si="13"/>
        <v>1541155.8800000001</v>
      </c>
      <c r="X24" s="89">
        <f t="shared" si="4"/>
        <v>216075.43</v>
      </c>
      <c r="Y24" s="87">
        <f t="shared" si="5"/>
        <v>1757231.31</v>
      </c>
    </row>
    <row r="25" spans="1:25">
      <c r="A25" s="48" t="s">
        <v>351</v>
      </c>
      <c r="B25" s="48">
        <v>100000</v>
      </c>
      <c r="C25" s="48">
        <v>100000</v>
      </c>
      <c r="D25" s="48">
        <v>-55000</v>
      </c>
      <c r="E25" s="48">
        <v>0</v>
      </c>
      <c r="F25" s="48">
        <v>9762.56</v>
      </c>
      <c r="G25" s="48">
        <v>44815.199999999997</v>
      </c>
      <c r="H25" s="48">
        <v>-93426.4</v>
      </c>
      <c r="I25" s="48">
        <v>0</v>
      </c>
      <c r="J25" s="48">
        <v>0</v>
      </c>
      <c r="K25" s="48">
        <v>27373.599999999999</v>
      </c>
      <c r="L25" s="48">
        <v>23340</v>
      </c>
      <c r="M25" s="48">
        <v>114964</v>
      </c>
      <c r="O25" s="48">
        <f>SUM(B25:M25)</f>
        <v>271828.96000000002</v>
      </c>
      <c r="R25" s="98">
        <f t="shared" si="15"/>
        <v>145000</v>
      </c>
      <c r="S25" s="98">
        <f t="shared" si="1"/>
        <v>145000</v>
      </c>
      <c r="T25" s="98">
        <f t="shared" si="3"/>
        <v>54577.759999999995</v>
      </c>
      <c r="U25" s="89">
        <f t="shared" si="2"/>
        <v>199577.76</v>
      </c>
      <c r="V25" s="98">
        <f t="shared" si="6"/>
        <v>-93426.4</v>
      </c>
      <c r="W25" s="89">
        <f t="shared" si="13"/>
        <v>106151.36000000002</v>
      </c>
      <c r="X25" s="89">
        <f t="shared" si="4"/>
        <v>165677.6</v>
      </c>
      <c r="Y25" s="87">
        <f t="shared" si="5"/>
        <v>271828.96000000002</v>
      </c>
    </row>
    <row r="26" spans="1:25">
      <c r="A26" s="48" t="s">
        <v>116</v>
      </c>
      <c r="B26" s="48">
        <v>1118.3399999999999</v>
      </c>
      <c r="C26" s="48">
        <v>21798.44</v>
      </c>
      <c r="D26" s="48">
        <v>12847.56</v>
      </c>
      <c r="E26" s="48">
        <v>14542.73</v>
      </c>
      <c r="F26" s="48">
        <v>241373.62999999998</v>
      </c>
      <c r="G26" s="48">
        <v>58403.63</v>
      </c>
      <c r="H26" s="48">
        <v>19448.98</v>
      </c>
      <c r="I26" s="48">
        <v>59696.06</v>
      </c>
      <c r="J26" s="48">
        <v>144222.79999999999</v>
      </c>
      <c r="K26" s="48">
        <v>815692.47</v>
      </c>
      <c r="L26" s="48">
        <v>32678</v>
      </c>
      <c r="M26" s="48">
        <v>655563.4</v>
      </c>
      <c r="O26" s="48">
        <f>SUM(B26:M26)</f>
        <v>2077386.04</v>
      </c>
      <c r="R26" s="98">
        <f t="shared" ref="R26" si="16">SUM(B26:D26)</f>
        <v>35764.339999999997</v>
      </c>
      <c r="S26" s="98">
        <f t="shared" ref="S26" si="17">SUM(R26)</f>
        <v>35764.339999999997</v>
      </c>
      <c r="T26" s="98">
        <f t="shared" ref="T26" si="18">SUM(E26:G26)</f>
        <v>314319.99</v>
      </c>
      <c r="U26" s="89">
        <f t="shared" ref="U26" si="19">SUM(S26:T26)</f>
        <v>350084.32999999996</v>
      </c>
      <c r="V26" s="98">
        <f t="shared" ref="V26" si="20">+H26+I26+J26</f>
        <v>223367.83999999997</v>
      </c>
      <c r="W26" s="89">
        <f t="shared" ref="W26" si="21">SUM(U26:V26)</f>
        <v>573452.16999999993</v>
      </c>
      <c r="X26" s="89">
        <f t="shared" ref="X26" si="22">+K26+L26+M26</f>
        <v>1503933.87</v>
      </c>
      <c r="Y26" s="87">
        <f t="shared" ref="Y26" si="23">+W26+X26</f>
        <v>2077386.04</v>
      </c>
    </row>
    <row r="27" spans="1:25">
      <c r="A27" s="48" t="s">
        <v>352</v>
      </c>
      <c r="B27" s="48">
        <v>0</v>
      </c>
      <c r="C27" s="48">
        <v>0</v>
      </c>
      <c r="D27" s="48">
        <v>0</v>
      </c>
      <c r="E27" s="48">
        <v>0</v>
      </c>
      <c r="F27" s="48">
        <v>0</v>
      </c>
      <c r="G27" s="48">
        <v>0</v>
      </c>
      <c r="H27" s="48">
        <v>0</v>
      </c>
      <c r="I27" s="48">
        <v>0</v>
      </c>
      <c r="J27" s="48">
        <v>475648.14</v>
      </c>
      <c r="K27" s="48">
        <v>56167.199999999997</v>
      </c>
      <c r="L27" s="48">
        <v>0</v>
      </c>
      <c r="M27" s="48">
        <v>11827.36</v>
      </c>
      <c r="O27" s="48">
        <f t="shared" si="14"/>
        <v>543642.69999999995</v>
      </c>
      <c r="R27" s="98">
        <f t="shared" si="15"/>
        <v>0</v>
      </c>
      <c r="S27" s="98">
        <f t="shared" si="1"/>
        <v>0</v>
      </c>
      <c r="T27" s="98">
        <f t="shared" si="3"/>
        <v>0</v>
      </c>
      <c r="U27" s="89">
        <f t="shared" si="2"/>
        <v>0</v>
      </c>
      <c r="V27" s="98">
        <f t="shared" si="6"/>
        <v>475648.14</v>
      </c>
      <c r="W27" s="89">
        <f t="shared" si="13"/>
        <v>475648.14</v>
      </c>
      <c r="X27" s="89">
        <f t="shared" si="4"/>
        <v>67994.559999999998</v>
      </c>
      <c r="Y27" s="87">
        <f t="shared" si="5"/>
        <v>543642.69999999995</v>
      </c>
    </row>
    <row r="28" spans="1:25">
      <c r="A28" s="48" t="s">
        <v>1</v>
      </c>
      <c r="O28" s="48" t="s">
        <v>1</v>
      </c>
      <c r="R28" s="98"/>
      <c r="S28" s="98"/>
      <c r="T28" s="98"/>
      <c r="V28" s="98"/>
    </row>
    <row r="29" spans="1:25">
      <c r="A29" s="61" t="s">
        <v>175</v>
      </c>
      <c r="B29" s="61">
        <f>SUM(B30:B31)</f>
        <v>703795.55</v>
      </c>
      <c r="C29" s="61">
        <f t="shared" ref="C29:O29" si="24">SUM(C30:C31)</f>
        <v>74356</v>
      </c>
      <c r="D29" s="61">
        <f t="shared" si="24"/>
        <v>441070.93</v>
      </c>
      <c r="E29" s="61">
        <f t="shared" si="24"/>
        <v>392823.66</v>
      </c>
      <c r="F29" s="61">
        <f>SUM(F30:F31)</f>
        <v>0</v>
      </c>
      <c r="G29" s="61">
        <f t="shared" si="24"/>
        <v>114625.4</v>
      </c>
      <c r="H29" s="61">
        <f t="shared" si="24"/>
        <v>569560</v>
      </c>
      <c r="I29" s="61">
        <f>SUM(I30:I31)</f>
        <v>131370</v>
      </c>
      <c r="J29" s="61">
        <f t="shared" si="24"/>
        <v>0</v>
      </c>
      <c r="K29" s="61">
        <f t="shared" si="24"/>
        <v>-316952.05999999994</v>
      </c>
      <c r="L29" s="61">
        <f t="shared" si="24"/>
        <v>-114625.4</v>
      </c>
      <c r="M29" s="61">
        <f t="shared" si="24"/>
        <v>3409648.16</v>
      </c>
      <c r="N29" s="61"/>
      <c r="O29" s="61">
        <f t="shared" si="24"/>
        <v>5405672.2400000002</v>
      </c>
      <c r="R29" s="97">
        <f>SUM(B29:D29)</f>
        <v>1219222.48</v>
      </c>
      <c r="S29" s="97">
        <f t="shared" si="1"/>
        <v>1219222.48</v>
      </c>
      <c r="T29" s="97">
        <f>SUM(E29:G29)</f>
        <v>507449.05999999994</v>
      </c>
      <c r="U29" s="95">
        <f t="shared" si="2"/>
        <v>1726671.54</v>
      </c>
      <c r="V29" s="98">
        <f>+H29+I29+J29</f>
        <v>700930</v>
      </c>
      <c r="W29" s="95">
        <f>SUM(U29:V29)</f>
        <v>2427601.54</v>
      </c>
      <c r="X29" s="95">
        <f>+K29+L29+M29</f>
        <v>2978070.7</v>
      </c>
      <c r="Y29" s="86">
        <f>+W29+X29</f>
        <v>5405672.2400000002</v>
      </c>
    </row>
    <row r="30" spans="1:25">
      <c r="A30" s="48" t="s">
        <v>176</v>
      </c>
      <c r="B30" s="48">
        <v>607921.55000000005</v>
      </c>
      <c r="C30" s="48">
        <v>74356</v>
      </c>
      <c r="D30" s="48">
        <v>441070.93</v>
      </c>
      <c r="E30" s="48">
        <v>365679.66</v>
      </c>
      <c r="F30" s="48">
        <v>0</v>
      </c>
      <c r="G30" s="48">
        <v>114625.4</v>
      </c>
      <c r="H30" s="48">
        <v>-74356</v>
      </c>
      <c r="I30" s="48">
        <v>153990</v>
      </c>
      <c r="J30" s="48">
        <v>0</v>
      </c>
      <c r="K30" s="48">
        <v>-506658.45999999996</v>
      </c>
      <c r="L30" s="48">
        <v>-114625.4</v>
      </c>
      <c r="M30" s="48">
        <v>3409648.16</v>
      </c>
      <c r="O30" s="48">
        <f>SUM(B30:M30)</f>
        <v>4471651.84</v>
      </c>
      <c r="R30" s="98">
        <f>SUM(B30:D30)</f>
        <v>1123348.48</v>
      </c>
      <c r="S30" s="98">
        <f t="shared" si="1"/>
        <v>1123348.48</v>
      </c>
      <c r="T30" s="98">
        <f>SUM(E30:G30)</f>
        <v>480305.05999999994</v>
      </c>
      <c r="U30" s="89">
        <f t="shared" si="2"/>
        <v>1603653.54</v>
      </c>
      <c r="V30" s="98">
        <f>+H30+I30+J30</f>
        <v>79634</v>
      </c>
      <c r="W30" s="89">
        <f>SUM(U30:V30)</f>
        <v>1683287.54</v>
      </c>
      <c r="X30" s="89">
        <f>+J30+K30+M30</f>
        <v>2902989.7</v>
      </c>
      <c r="Y30" s="87">
        <f t="shared" si="5"/>
        <v>4586277.24</v>
      </c>
    </row>
    <row r="31" spans="1:25">
      <c r="A31" s="48" t="s">
        <v>177</v>
      </c>
      <c r="B31" s="48">
        <v>95874</v>
      </c>
      <c r="C31" s="48">
        <v>0</v>
      </c>
      <c r="D31" s="48">
        <v>0</v>
      </c>
      <c r="E31" s="48">
        <v>27144</v>
      </c>
      <c r="F31" s="48">
        <v>0</v>
      </c>
      <c r="G31" s="48">
        <v>0</v>
      </c>
      <c r="H31" s="48">
        <v>643916</v>
      </c>
      <c r="I31" s="48">
        <v>-22620</v>
      </c>
      <c r="J31" s="48">
        <v>0</v>
      </c>
      <c r="K31" s="48">
        <v>189706.4</v>
      </c>
      <c r="L31" s="48">
        <v>0</v>
      </c>
      <c r="M31" s="48">
        <v>0</v>
      </c>
      <c r="O31" s="48">
        <f>SUM(B31:M31)</f>
        <v>934020.4</v>
      </c>
      <c r="R31" s="98">
        <f>SUM(B31:D31)</f>
        <v>95874</v>
      </c>
      <c r="S31" s="98">
        <f t="shared" si="1"/>
        <v>95874</v>
      </c>
      <c r="T31" s="98">
        <f>SUM(E31:G31)</f>
        <v>27144</v>
      </c>
      <c r="U31" s="89">
        <f t="shared" si="2"/>
        <v>123018</v>
      </c>
      <c r="V31" s="98">
        <f t="shared" si="6"/>
        <v>621296</v>
      </c>
      <c r="W31" s="89">
        <f>SUM(U31:V31)</f>
        <v>744314</v>
      </c>
      <c r="X31" s="89">
        <f t="shared" si="4"/>
        <v>189706.4</v>
      </c>
      <c r="Y31" s="87">
        <f t="shared" si="5"/>
        <v>934020.4</v>
      </c>
    </row>
    <row r="32" spans="1:25">
      <c r="O32" s="48" t="s">
        <v>1</v>
      </c>
      <c r="R32" s="98"/>
      <c r="S32" s="98"/>
      <c r="T32" s="98"/>
      <c r="U32" s="95"/>
      <c r="V32" s="98"/>
    </row>
    <row r="33" spans="1:25">
      <c r="A33" s="61" t="s">
        <v>178</v>
      </c>
      <c r="B33" s="61">
        <f>SUM(B34:B40)</f>
        <v>2847482.9499999997</v>
      </c>
      <c r="C33" s="61">
        <f t="shared" ref="C33:M33" si="25">SUM(C34:C40)</f>
        <v>1547199.83</v>
      </c>
      <c r="D33" s="61">
        <f t="shared" si="25"/>
        <v>391849.52000000014</v>
      </c>
      <c r="E33" s="61">
        <f t="shared" si="25"/>
        <v>2800944.91</v>
      </c>
      <c r="F33" s="61">
        <f t="shared" si="25"/>
        <v>2189746.2600000002</v>
      </c>
      <c r="G33" s="61">
        <f t="shared" si="25"/>
        <v>3514219.47</v>
      </c>
      <c r="H33" s="61">
        <f t="shared" si="25"/>
        <v>1654073.6900000002</v>
      </c>
      <c r="I33" s="61">
        <f t="shared" si="25"/>
        <v>5639801.0099999998</v>
      </c>
      <c r="J33" s="61">
        <f t="shared" si="25"/>
        <v>6141743.6400000006</v>
      </c>
      <c r="K33" s="61">
        <f t="shared" si="25"/>
        <v>2311114.62</v>
      </c>
      <c r="L33" s="61">
        <f t="shared" si="25"/>
        <v>5353960.7999999989</v>
      </c>
      <c r="M33" s="61">
        <f t="shared" si="25"/>
        <v>1513017.4000000004</v>
      </c>
      <c r="N33" s="61"/>
      <c r="O33" s="61">
        <f>SUM(O34:O40)</f>
        <v>35905154.100000001</v>
      </c>
      <c r="R33" s="97">
        <f>SUM(B33:D33)</f>
        <v>4786532.3</v>
      </c>
      <c r="S33" s="97">
        <f t="shared" si="1"/>
        <v>4786532.3</v>
      </c>
      <c r="T33" s="97">
        <f>SUM(E33:G33)</f>
        <v>8504910.6400000006</v>
      </c>
      <c r="U33" s="95">
        <f t="shared" si="2"/>
        <v>13291442.940000001</v>
      </c>
      <c r="V33" s="97">
        <f>+H33+I33+J33</f>
        <v>13435618.34</v>
      </c>
      <c r="W33" s="95">
        <f t="shared" ref="W33:W40" si="26">SUM(U33:V33)</f>
        <v>26727061.280000001</v>
      </c>
      <c r="X33" s="95">
        <f>+K33+L33+M33</f>
        <v>9178092.8200000003</v>
      </c>
      <c r="Y33" s="86">
        <f>+W33+X33</f>
        <v>35905154.100000001</v>
      </c>
    </row>
    <row r="34" spans="1:25">
      <c r="A34" s="48" t="s">
        <v>353</v>
      </c>
      <c r="B34" s="48">
        <v>1154063.53</v>
      </c>
      <c r="C34" s="48">
        <v>575178.05000000005</v>
      </c>
      <c r="D34" s="48">
        <v>-23843.509999999929</v>
      </c>
      <c r="E34" s="48">
        <v>1214432.2300000002</v>
      </c>
      <c r="F34" s="48">
        <v>946038.42</v>
      </c>
      <c r="G34" s="48">
        <v>526012.94000000006</v>
      </c>
      <c r="H34" s="48">
        <v>724777.03</v>
      </c>
      <c r="I34" s="48">
        <v>818720.17999999993</v>
      </c>
      <c r="J34" s="48">
        <v>964887.54</v>
      </c>
      <c r="K34" s="48">
        <v>374114.63</v>
      </c>
      <c r="L34" s="48">
        <v>1080741.6000000001</v>
      </c>
      <c r="M34" s="48">
        <v>874394.66000000015</v>
      </c>
      <c r="O34" s="48">
        <f t="shared" ref="O34:O40" si="27">SUM(B34:M34)</f>
        <v>9229517.3000000007</v>
      </c>
      <c r="R34" s="98">
        <f t="shared" ref="R34:R40" si="28">SUM(B34:D34)</f>
        <v>1705398.07</v>
      </c>
      <c r="S34" s="98">
        <f t="shared" si="1"/>
        <v>1705398.07</v>
      </c>
      <c r="T34" s="98">
        <f t="shared" si="3"/>
        <v>2686483.5900000003</v>
      </c>
      <c r="U34" s="89">
        <f t="shared" si="2"/>
        <v>4391881.66</v>
      </c>
      <c r="V34" s="98">
        <f t="shared" si="6"/>
        <v>2508384.75</v>
      </c>
      <c r="W34" s="89">
        <f t="shared" si="26"/>
        <v>6900266.4100000001</v>
      </c>
      <c r="X34" s="89">
        <f t="shared" si="4"/>
        <v>2329250.89</v>
      </c>
      <c r="Y34" s="87">
        <f t="shared" si="5"/>
        <v>9229517.3000000007</v>
      </c>
    </row>
    <row r="35" spans="1:25">
      <c r="A35" s="48" t="s">
        <v>354</v>
      </c>
      <c r="B35" s="48">
        <v>1183206.5999999999</v>
      </c>
      <c r="C35" s="48">
        <v>878553.24</v>
      </c>
      <c r="D35" s="48">
        <v>-114854.87999999998</v>
      </c>
      <c r="E35" s="48">
        <v>791974.07</v>
      </c>
      <c r="F35" s="48">
        <v>894033.89000000013</v>
      </c>
      <c r="G35" s="48">
        <v>908873.94000000018</v>
      </c>
      <c r="H35" s="48">
        <v>111348.51</v>
      </c>
      <c r="I35" s="48">
        <v>1555268.89</v>
      </c>
      <c r="J35" s="48">
        <v>2263054.9700000002</v>
      </c>
      <c r="K35" s="48">
        <v>-728097.04</v>
      </c>
      <c r="L35" s="48">
        <v>136308.74999999994</v>
      </c>
      <c r="M35" s="48">
        <v>-3699748.9</v>
      </c>
      <c r="O35" s="48">
        <f t="shared" si="27"/>
        <v>4179922.0400000005</v>
      </c>
      <c r="R35" s="98">
        <f t="shared" si="28"/>
        <v>1946904.96</v>
      </c>
      <c r="S35" s="98">
        <f t="shared" si="1"/>
        <v>1946904.96</v>
      </c>
      <c r="T35" s="98">
        <f t="shared" si="3"/>
        <v>2594881.9000000004</v>
      </c>
      <c r="U35" s="89">
        <f t="shared" si="2"/>
        <v>4541786.8600000003</v>
      </c>
      <c r="V35" s="98">
        <f t="shared" si="6"/>
        <v>3929672.37</v>
      </c>
      <c r="W35" s="89">
        <f t="shared" si="26"/>
        <v>8471459.2300000004</v>
      </c>
      <c r="X35" s="89">
        <f t="shared" si="4"/>
        <v>-4291537.1899999995</v>
      </c>
      <c r="Y35" s="87">
        <f t="shared" si="5"/>
        <v>4179922.040000001</v>
      </c>
    </row>
    <row r="36" spans="1:25">
      <c r="A36" s="48" t="s">
        <v>180</v>
      </c>
      <c r="B36" s="48">
        <v>0</v>
      </c>
      <c r="C36" s="48">
        <v>0</v>
      </c>
      <c r="D36" s="48">
        <v>0</v>
      </c>
      <c r="E36" s="48">
        <v>7298.72</v>
      </c>
      <c r="F36" s="48">
        <v>0</v>
      </c>
      <c r="G36" s="48">
        <v>62060</v>
      </c>
      <c r="H36" s="48">
        <v>2837.38</v>
      </c>
      <c r="I36" s="48">
        <v>159650.45000000001</v>
      </c>
      <c r="J36" s="48">
        <v>45161.120000000003</v>
      </c>
      <c r="K36" s="48">
        <v>46131.76</v>
      </c>
      <c r="L36" s="48">
        <v>19372</v>
      </c>
      <c r="M36" s="48">
        <v>19372</v>
      </c>
      <c r="O36" s="48">
        <f t="shared" si="27"/>
        <v>361883.43000000005</v>
      </c>
      <c r="R36" s="98">
        <f t="shared" si="28"/>
        <v>0</v>
      </c>
      <c r="S36" s="98">
        <f t="shared" si="1"/>
        <v>0</v>
      </c>
      <c r="T36" s="98">
        <f t="shared" si="3"/>
        <v>69358.720000000001</v>
      </c>
      <c r="U36" s="89">
        <f t="shared" si="2"/>
        <v>69358.720000000001</v>
      </c>
      <c r="V36" s="98">
        <f t="shared" si="6"/>
        <v>207648.95</v>
      </c>
      <c r="W36" s="89">
        <f t="shared" si="26"/>
        <v>277007.67000000004</v>
      </c>
      <c r="X36" s="89">
        <f t="shared" si="4"/>
        <v>84875.760000000009</v>
      </c>
      <c r="Y36" s="87">
        <f t="shared" si="5"/>
        <v>361883.43000000005</v>
      </c>
    </row>
    <row r="37" spans="1:25">
      <c r="A37" s="48" t="s">
        <v>252</v>
      </c>
      <c r="B37" s="48">
        <v>405118.77</v>
      </c>
      <c r="C37" s="48">
        <v>69398.540000000008</v>
      </c>
      <c r="D37" s="48">
        <v>173129.99</v>
      </c>
      <c r="E37" s="48">
        <v>591586.26</v>
      </c>
      <c r="F37" s="48">
        <v>339564.54000000004</v>
      </c>
      <c r="G37" s="48">
        <v>1710959.6</v>
      </c>
      <c r="H37" s="48">
        <v>221808.63</v>
      </c>
      <c r="I37" s="48">
        <v>2273083.33</v>
      </c>
      <c r="J37" s="48">
        <v>1985412.4900000002</v>
      </c>
      <c r="K37" s="48">
        <v>2530803.59</v>
      </c>
      <c r="L37" s="48">
        <v>2951619.17</v>
      </c>
      <c r="M37" s="48">
        <v>3914480.49</v>
      </c>
      <c r="O37" s="48">
        <f t="shared" si="27"/>
        <v>17166965.399999999</v>
      </c>
      <c r="R37" s="98">
        <f t="shared" si="28"/>
        <v>647647.30000000005</v>
      </c>
      <c r="S37" s="98">
        <f t="shared" si="1"/>
        <v>647647.30000000005</v>
      </c>
      <c r="T37" s="98">
        <f t="shared" si="3"/>
        <v>2642110.4000000004</v>
      </c>
      <c r="U37" s="89">
        <f t="shared" si="2"/>
        <v>3289757.7</v>
      </c>
      <c r="V37" s="98">
        <f t="shared" si="6"/>
        <v>4480304.45</v>
      </c>
      <c r="W37" s="89">
        <f t="shared" si="26"/>
        <v>7770062.1500000004</v>
      </c>
      <c r="X37" s="89">
        <f t="shared" si="4"/>
        <v>9396903.25</v>
      </c>
      <c r="Y37" s="87">
        <f t="shared" si="5"/>
        <v>17166965.399999999</v>
      </c>
    </row>
    <row r="38" spans="1:25">
      <c r="A38" s="48" t="s">
        <v>181</v>
      </c>
      <c r="B38" s="48">
        <v>0</v>
      </c>
      <c r="C38" s="48">
        <v>0</v>
      </c>
      <c r="D38" s="48">
        <v>0</v>
      </c>
      <c r="E38" s="48">
        <v>0</v>
      </c>
      <c r="F38" s="48">
        <v>0</v>
      </c>
      <c r="G38" s="48">
        <v>0</v>
      </c>
      <c r="H38" s="48">
        <v>0</v>
      </c>
      <c r="I38" s="48">
        <v>0</v>
      </c>
      <c r="J38" s="48">
        <v>0</v>
      </c>
      <c r="K38" s="48">
        <v>0</v>
      </c>
      <c r="L38" s="48">
        <v>82592</v>
      </c>
      <c r="M38" s="48">
        <v>0</v>
      </c>
      <c r="O38" s="48">
        <f t="shared" si="27"/>
        <v>82592</v>
      </c>
      <c r="R38" s="98">
        <f t="shared" si="28"/>
        <v>0</v>
      </c>
      <c r="S38" s="98">
        <f t="shared" si="1"/>
        <v>0</v>
      </c>
      <c r="T38" s="98">
        <f t="shared" si="3"/>
        <v>0</v>
      </c>
      <c r="U38" s="89">
        <f t="shared" si="2"/>
        <v>0</v>
      </c>
      <c r="V38" s="98">
        <f t="shared" si="6"/>
        <v>0</v>
      </c>
      <c r="W38" s="89">
        <f t="shared" si="26"/>
        <v>0</v>
      </c>
      <c r="X38" s="89">
        <f t="shared" si="4"/>
        <v>82592</v>
      </c>
      <c r="Y38" s="87">
        <f t="shared" si="5"/>
        <v>82592</v>
      </c>
    </row>
    <row r="39" spans="1:25">
      <c r="A39" s="48" t="s">
        <v>182</v>
      </c>
      <c r="B39" s="48">
        <v>103146.05</v>
      </c>
      <c r="C39" s="48">
        <v>24070</v>
      </c>
      <c r="D39" s="48">
        <v>200817.92000000001</v>
      </c>
      <c r="E39" s="48">
        <v>193464.01</v>
      </c>
      <c r="F39" s="48">
        <v>10109.41</v>
      </c>
      <c r="G39" s="48">
        <v>94537.59</v>
      </c>
      <c r="H39" s="48">
        <v>471312.92000000004</v>
      </c>
      <c r="I39" s="48">
        <v>35140.25</v>
      </c>
      <c r="J39" s="48">
        <v>127517.68000000001</v>
      </c>
      <c r="K39" s="48">
        <v>-270946.84999999998</v>
      </c>
      <c r="L39" s="48">
        <v>-126552.72</v>
      </c>
      <c r="M39" s="48">
        <v>-347371.16</v>
      </c>
      <c r="O39" s="48">
        <f t="shared" si="27"/>
        <v>515245.09999999992</v>
      </c>
      <c r="R39" s="98">
        <f t="shared" si="28"/>
        <v>328033.97000000003</v>
      </c>
      <c r="S39" s="98">
        <f t="shared" si="1"/>
        <v>328033.97000000003</v>
      </c>
      <c r="T39" s="98">
        <f t="shared" si="3"/>
        <v>298111.01</v>
      </c>
      <c r="U39" s="89">
        <f t="shared" si="2"/>
        <v>626144.98</v>
      </c>
      <c r="V39" s="98">
        <f t="shared" si="6"/>
        <v>633970.85000000009</v>
      </c>
      <c r="W39" s="89">
        <f t="shared" si="26"/>
        <v>1260115.83</v>
      </c>
      <c r="X39" s="89">
        <f t="shared" si="4"/>
        <v>-744870.73</v>
      </c>
      <c r="Y39" s="87">
        <f t="shared" si="5"/>
        <v>515245.10000000009</v>
      </c>
    </row>
    <row r="40" spans="1:25">
      <c r="A40" s="48" t="s">
        <v>116</v>
      </c>
      <c r="B40" s="48">
        <v>1948</v>
      </c>
      <c r="C40" s="48">
        <v>0</v>
      </c>
      <c r="D40" s="48">
        <v>156600</v>
      </c>
      <c r="E40" s="48">
        <v>2189.62</v>
      </c>
      <c r="F40" s="48">
        <v>0</v>
      </c>
      <c r="G40" s="48">
        <v>211775.4</v>
      </c>
      <c r="H40" s="48">
        <v>121989.22</v>
      </c>
      <c r="I40" s="48">
        <v>797937.91</v>
      </c>
      <c r="J40" s="48">
        <v>755709.84</v>
      </c>
      <c r="K40" s="48">
        <v>359108.53</v>
      </c>
      <c r="L40" s="48">
        <v>1209880</v>
      </c>
      <c r="M40" s="48">
        <v>751890.30999999994</v>
      </c>
      <c r="O40" s="48">
        <f t="shared" si="27"/>
        <v>4369028.8299999991</v>
      </c>
      <c r="R40" s="98">
        <f t="shared" si="28"/>
        <v>158548</v>
      </c>
      <c r="S40" s="98">
        <f t="shared" si="1"/>
        <v>158548</v>
      </c>
      <c r="T40" s="98">
        <f t="shared" si="3"/>
        <v>213965.02</v>
      </c>
      <c r="U40" s="89">
        <f t="shared" si="2"/>
        <v>372513.02</v>
      </c>
      <c r="V40" s="98">
        <f t="shared" si="6"/>
        <v>1675636.97</v>
      </c>
      <c r="W40" s="89">
        <f t="shared" si="26"/>
        <v>2048149.99</v>
      </c>
      <c r="X40" s="89">
        <f t="shared" si="4"/>
        <v>2320878.84</v>
      </c>
      <c r="Y40" s="87">
        <f t="shared" si="5"/>
        <v>4369028.83</v>
      </c>
    </row>
    <row r="41" spans="1:25">
      <c r="O41" s="48" t="s">
        <v>1</v>
      </c>
      <c r="R41" s="98"/>
      <c r="S41" s="98"/>
      <c r="T41" s="98"/>
      <c r="U41" s="95"/>
      <c r="V41" s="98"/>
    </row>
    <row r="42" spans="1:25">
      <c r="A42" s="61" t="s">
        <v>183</v>
      </c>
      <c r="B42" s="61">
        <f>SUM(B43:B44)</f>
        <v>553154.31999999995</v>
      </c>
      <c r="C42" s="61">
        <f t="shared" ref="C42:O42" si="29">SUM(C43:C44)</f>
        <v>948380.01</v>
      </c>
      <c r="D42" s="61">
        <f t="shared" si="29"/>
        <v>-202679.48</v>
      </c>
      <c r="E42" s="61">
        <f t="shared" si="29"/>
        <v>187941.16999999998</v>
      </c>
      <c r="F42" s="61">
        <f t="shared" si="29"/>
        <v>238769.43000000002</v>
      </c>
      <c r="G42" s="61">
        <f t="shared" si="29"/>
        <v>191739.57</v>
      </c>
      <c r="H42" s="61">
        <f t="shared" si="29"/>
        <v>556566.70000000007</v>
      </c>
      <c r="I42" s="61">
        <f t="shared" si="29"/>
        <v>403341.14</v>
      </c>
      <c r="J42" s="61">
        <f t="shared" si="29"/>
        <v>1542182.86</v>
      </c>
      <c r="K42" s="61">
        <f>SUM(K43:K44)</f>
        <v>2831979.3200000003</v>
      </c>
      <c r="L42" s="61">
        <f t="shared" si="29"/>
        <v>978002.95000000007</v>
      </c>
      <c r="M42" s="61">
        <f t="shared" si="29"/>
        <v>5374645.71</v>
      </c>
      <c r="N42" s="61"/>
      <c r="O42" s="61">
        <f t="shared" si="29"/>
        <v>13604023.700000001</v>
      </c>
      <c r="R42" s="97">
        <f>SUM(B42:D42)</f>
        <v>1298854.8500000001</v>
      </c>
      <c r="S42" s="97">
        <f t="shared" si="1"/>
        <v>1298854.8500000001</v>
      </c>
      <c r="T42" s="97">
        <f>SUM(E42:G42)</f>
        <v>618450.16999999993</v>
      </c>
      <c r="U42" s="95">
        <f t="shared" si="2"/>
        <v>1917305.02</v>
      </c>
      <c r="V42" s="97">
        <f>+H42+I42+J42</f>
        <v>2502090.7000000002</v>
      </c>
      <c r="W42" s="95">
        <f>SUM(U42:V42)</f>
        <v>4419395.7200000007</v>
      </c>
      <c r="X42" s="95">
        <f>+K42+L42+M42</f>
        <v>9184627.9800000004</v>
      </c>
      <c r="Y42" s="86">
        <f>+W42+X42</f>
        <v>13604023.700000001</v>
      </c>
    </row>
    <row r="43" spans="1:25">
      <c r="A43" s="48" t="s">
        <v>184</v>
      </c>
      <c r="B43" s="48">
        <v>553154.31999999995</v>
      </c>
      <c r="C43" s="48">
        <v>948380.01</v>
      </c>
      <c r="D43" s="48">
        <v>-202679.48</v>
      </c>
      <c r="E43" s="48">
        <v>187941.16999999998</v>
      </c>
      <c r="F43" s="48">
        <v>238769.43000000002</v>
      </c>
      <c r="G43" s="48">
        <v>191739.57</v>
      </c>
      <c r="H43" s="48">
        <v>556566.70000000007</v>
      </c>
      <c r="I43" s="48">
        <v>403341.14</v>
      </c>
      <c r="J43" s="48">
        <v>1542182.86</v>
      </c>
      <c r="K43" s="48">
        <v>2831979.3200000003</v>
      </c>
      <c r="L43" s="48">
        <v>978002.95000000007</v>
      </c>
      <c r="M43" s="48">
        <v>5374645.71</v>
      </c>
      <c r="O43" s="48">
        <f>SUM(B43:M43)</f>
        <v>13604023.700000001</v>
      </c>
      <c r="R43" s="98">
        <f>SUM(B43:D43)</f>
        <v>1298854.8500000001</v>
      </c>
      <c r="S43" s="98">
        <f t="shared" si="1"/>
        <v>1298854.8500000001</v>
      </c>
      <c r="T43" s="98">
        <f t="shared" si="3"/>
        <v>618450.16999999993</v>
      </c>
      <c r="U43" s="89">
        <f t="shared" si="2"/>
        <v>1917305.02</v>
      </c>
      <c r="V43" s="98">
        <f t="shared" si="6"/>
        <v>2502090.7000000002</v>
      </c>
      <c r="W43" s="89">
        <f>SUM(U43:V43)</f>
        <v>4419395.7200000007</v>
      </c>
      <c r="X43" s="89">
        <f>+K43+L43+M43</f>
        <v>9184627.9800000004</v>
      </c>
      <c r="Y43" s="87">
        <f>+W43+X43</f>
        <v>13604023.700000001</v>
      </c>
    </row>
    <row r="44" spans="1:25">
      <c r="A44" s="48" t="s">
        <v>185</v>
      </c>
      <c r="B44" s="48">
        <v>0</v>
      </c>
      <c r="C44" s="48">
        <v>0</v>
      </c>
      <c r="D44" s="48">
        <v>0</v>
      </c>
      <c r="E44" s="48">
        <v>0</v>
      </c>
      <c r="F44" s="48">
        <v>0</v>
      </c>
      <c r="G44" s="48">
        <v>0</v>
      </c>
      <c r="H44" s="48">
        <v>0</v>
      </c>
      <c r="I44" s="48">
        <v>0</v>
      </c>
      <c r="J44" s="48">
        <v>0</v>
      </c>
      <c r="K44" s="48">
        <v>0</v>
      </c>
      <c r="L44" s="48">
        <v>0</v>
      </c>
      <c r="M44" s="48">
        <v>0</v>
      </c>
      <c r="O44" s="48">
        <f>SUM(B44:M44)</f>
        <v>0</v>
      </c>
      <c r="R44" s="98">
        <f>SUM(B44:D44)</f>
        <v>0</v>
      </c>
      <c r="S44" s="98">
        <f t="shared" si="1"/>
        <v>0</v>
      </c>
      <c r="T44" s="98">
        <f t="shared" si="3"/>
        <v>0</v>
      </c>
      <c r="U44" s="89">
        <f t="shared" si="2"/>
        <v>0</v>
      </c>
      <c r="V44" s="98">
        <f t="shared" si="6"/>
        <v>0</v>
      </c>
      <c r="W44" s="89">
        <f>SUM(U44:V44)</f>
        <v>0</v>
      </c>
      <c r="X44" s="89">
        <f t="shared" si="4"/>
        <v>0</v>
      </c>
      <c r="Y44" s="87">
        <f t="shared" si="5"/>
        <v>0</v>
      </c>
    </row>
    <row r="45" spans="1:25">
      <c r="R45" s="98"/>
      <c r="S45" s="97"/>
      <c r="T45" s="98"/>
      <c r="V45" s="98"/>
    </row>
    <row r="46" spans="1:25">
      <c r="A46" s="61" t="s">
        <v>186</v>
      </c>
      <c r="B46" s="61">
        <f>SUM(B47:B51)</f>
        <v>252900.44</v>
      </c>
      <c r="C46" s="61">
        <f t="shared" ref="C46:O46" si="30">SUM(C47:C51)</f>
        <v>1528880.09</v>
      </c>
      <c r="D46" s="61">
        <f t="shared" si="30"/>
        <v>1953517.71</v>
      </c>
      <c r="E46" s="61">
        <f t="shared" si="30"/>
        <v>5000368.3999999994</v>
      </c>
      <c r="F46" s="61">
        <f t="shared" si="30"/>
        <v>1133234.3999999999</v>
      </c>
      <c r="G46" s="61">
        <f t="shared" si="30"/>
        <v>2078786.1800000002</v>
      </c>
      <c r="H46" s="61">
        <f t="shared" si="30"/>
        <v>8564921.8399999999</v>
      </c>
      <c r="I46" s="61">
        <f t="shared" si="30"/>
        <v>938080.4</v>
      </c>
      <c r="J46" s="61">
        <f t="shared" si="30"/>
        <v>2885400.17</v>
      </c>
      <c r="K46" s="61">
        <f t="shared" si="30"/>
        <v>4870442.59</v>
      </c>
      <c r="L46" s="61">
        <f t="shared" si="30"/>
        <v>5168934.3500000006</v>
      </c>
      <c r="M46" s="61">
        <f t="shared" si="30"/>
        <v>7074663.9000000004</v>
      </c>
      <c r="N46" s="61"/>
      <c r="O46" s="61">
        <f t="shared" si="30"/>
        <v>41450130.469999999</v>
      </c>
      <c r="R46" s="97">
        <f t="shared" ref="R46:R51" si="31">SUM(B46:D46)</f>
        <v>3735298.24</v>
      </c>
      <c r="S46" s="97">
        <f t="shared" si="1"/>
        <v>3735298.24</v>
      </c>
      <c r="T46" s="97">
        <f>SUM(E46:G46)</f>
        <v>8212388.9799999986</v>
      </c>
      <c r="U46" s="95">
        <f t="shared" si="2"/>
        <v>11947687.219999999</v>
      </c>
      <c r="V46" s="97">
        <f>+H46+I46+J46</f>
        <v>12388402.41</v>
      </c>
      <c r="W46" s="95">
        <f t="shared" ref="W46:W51" si="32">SUM(U46:V46)</f>
        <v>24336089.629999999</v>
      </c>
      <c r="X46" s="95">
        <f>+K46+L46+M46</f>
        <v>17114040.840000004</v>
      </c>
      <c r="Y46" s="86">
        <f>+W46+X46</f>
        <v>41450130.469999999</v>
      </c>
    </row>
    <row r="47" spans="1:25">
      <c r="A47" s="48" t="s">
        <v>187</v>
      </c>
      <c r="B47" s="48">
        <v>252900.44</v>
      </c>
      <c r="C47" s="48">
        <v>1528880.09</v>
      </c>
      <c r="D47" s="48">
        <v>1953517.71</v>
      </c>
      <c r="E47" s="48">
        <v>5000368.3999999994</v>
      </c>
      <c r="F47" s="48">
        <v>1133234.3999999999</v>
      </c>
      <c r="G47" s="48">
        <v>2078786.1800000002</v>
      </c>
      <c r="H47" s="48">
        <v>8564921.8399999999</v>
      </c>
      <c r="I47" s="48">
        <v>938080.4</v>
      </c>
      <c r="J47" s="48">
        <v>2885400.17</v>
      </c>
      <c r="K47" s="48">
        <v>4870442.59</v>
      </c>
      <c r="L47" s="48">
        <v>5168934.3500000006</v>
      </c>
      <c r="M47" s="48">
        <v>7074663.9000000004</v>
      </c>
      <c r="O47" s="48">
        <f>SUM(B47:M47)</f>
        <v>41450130.469999999</v>
      </c>
      <c r="R47" s="98">
        <f t="shared" si="31"/>
        <v>3735298.24</v>
      </c>
      <c r="S47" s="98">
        <f t="shared" si="1"/>
        <v>3735298.24</v>
      </c>
      <c r="T47" s="98">
        <f>SUM(E47:G47)</f>
        <v>8212388.9799999986</v>
      </c>
      <c r="U47" s="89">
        <f t="shared" si="2"/>
        <v>11947687.219999999</v>
      </c>
      <c r="V47" s="98">
        <f>+H47+I47+J47</f>
        <v>12388402.41</v>
      </c>
      <c r="W47" s="89">
        <f t="shared" si="32"/>
        <v>24336089.629999999</v>
      </c>
      <c r="X47" s="89">
        <f>+K47+L47+M47</f>
        <v>17114040.840000004</v>
      </c>
      <c r="Y47" s="87">
        <f>+W47+X47</f>
        <v>41450130.469999999</v>
      </c>
    </row>
    <row r="48" spans="1:25">
      <c r="A48" s="48" t="s">
        <v>270</v>
      </c>
      <c r="B48" s="48">
        <v>0</v>
      </c>
      <c r="C48" s="48">
        <v>0</v>
      </c>
      <c r="D48" s="48">
        <v>0</v>
      </c>
      <c r="E48" s="48">
        <v>0</v>
      </c>
      <c r="F48" s="48">
        <v>0</v>
      </c>
      <c r="G48" s="48">
        <v>0</v>
      </c>
      <c r="H48" s="48">
        <v>0</v>
      </c>
      <c r="I48" s="48">
        <v>0</v>
      </c>
      <c r="J48" s="48">
        <v>0</v>
      </c>
      <c r="K48" s="48">
        <v>0</v>
      </c>
      <c r="L48" s="48">
        <v>0</v>
      </c>
      <c r="M48" s="48">
        <v>0</v>
      </c>
      <c r="O48" s="48">
        <f>SUM(B48:M48)</f>
        <v>0</v>
      </c>
      <c r="R48" s="98">
        <f t="shared" si="31"/>
        <v>0</v>
      </c>
      <c r="S48" s="98">
        <f t="shared" si="1"/>
        <v>0</v>
      </c>
      <c r="T48" s="98">
        <f>SUM(E48:G48)</f>
        <v>0</v>
      </c>
      <c r="U48" s="89">
        <f t="shared" si="2"/>
        <v>0</v>
      </c>
      <c r="V48" s="98">
        <f>+H48+I48+J48</f>
        <v>0</v>
      </c>
      <c r="W48" s="89">
        <f t="shared" si="32"/>
        <v>0</v>
      </c>
      <c r="X48" s="89">
        <f>+K48+L48+M48</f>
        <v>0</v>
      </c>
      <c r="Y48" s="87">
        <f>+W48+X48</f>
        <v>0</v>
      </c>
    </row>
    <row r="49" spans="1:25">
      <c r="A49" s="48" t="s">
        <v>188</v>
      </c>
      <c r="B49" s="48">
        <v>0</v>
      </c>
      <c r="C49" s="48">
        <v>0</v>
      </c>
      <c r="D49" s="48">
        <v>0</v>
      </c>
      <c r="E49" s="48">
        <v>0</v>
      </c>
      <c r="F49" s="48">
        <v>0</v>
      </c>
      <c r="G49" s="48">
        <v>0</v>
      </c>
      <c r="H49" s="48">
        <v>0</v>
      </c>
      <c r="I49" s="48">
        <v>0</v>
      </c>
      <c r="J49" s="48">
        <v>0</v>
      </c>
      <c r="K49" s="48">
        <v>0</v>
      </c>
      <c r="L49" s="48">
        <v>0</v>
      </c>
      <c r="M49" s="48">
        <v>0</v>
      </c>
      <c r="O49" s="48">
        <f>SUM(B49:M49)</f>
        <v>0</v>
      </c>
      <c r="R49" s="98">
        <f t="shared" si="31"/>
        <v>0</v>
      </c>
      <c r="S49" s="98">
        <f t="shared" si="1"/>
        <v>0</v>
      </c>
      <c r="T49" s="98">
        <f>SUM(E49:G49)</f>
        <v>0</v>
      </c>
      <c r="U49" s="89">
        <f t="shared" si="2"/>
        <v>0</v>
      </c>
      <c r="V49" s="98">
        <f>+H49+I49+J49</f>
        <v>0</v>
      </c>
      <c r="W49" s="89">
        <f t="shared" si="32"/>
        <v>0</v>
      </c>
      <c r="X49" s="89">
        <f>+K49+L49+M49</f>
        <v>0</v>
      </c>
      <c r="Y49" s="87">
        <f>+W49+X49</f>
        <v>0</v>
      </c>
    </row>
    <row r="50" spans="1:25">
      <c r="A50" s="48" t="s">
        <v>189</v>
      </c>
      <c r="B50" s="48">
        <v>0</v>
      </c>
      <c r="C50" s="48">
        <v>0</v>
      </c>
      <c r="D50" s="48">
        <v>0</v>
      </c>
      <c r="E50" s="48">
        <v>0</v>
      </c>
      <c r="F50" s="48">
        <v>0</v>
      </c>
      <c r="G50" s="48">
        <v>0</v>
      </c>
      <c r="H50" s="48">
        <v>0</v>
      </c>
      <c r="I50" s="48">
        <v>0</v>
      </c>
      <c r="J50" s="48">
        <v>0</v>
      </c>
      <c r="K50" s="48">
        <v>0</v>
      </c>
      <c r="L50" s="48">
        <v>0</v>
      </c>
      <c r="M50" s="48">
        <v>0</v>
      </c>
      <c r="O50" s="48">
        <f>SUM(B50:M50)</f>
        <v>0</v>
      </c>
      <c r="R50" s="98">
        <f t="shared" si="31"/>
        <v>0</v>
      </c>
      <c r="S50" s="98">
        <f t="shared" si="1"/>
        <v>0</v>
      </c>
      <c r="T50" s="98">
        <f t="shared" si="3"/>
        <v>0</v>
      </c>
      <c r="U50" s="89">
        <f t="shared" si="2"/>
        <v>0</v>
      </c>
      <c r="V50" s="98">
        <f t="shared" si="6"/>
        <v>0</v>
      </c>
      <c r="W50" s="89">
        <f t="shared" si="32"/>
        <v>0</v>
      </c>
      <c r="X50" s="89">
        <f t="shared" si="4"/>
        <v>0</v>
      </c>
      <c r="Y50" s="87">
        <f t="shared" si="5"/>
        <v>0</v>
      </c>
    </row>
    <row r="51" spans="1:25">
      <c r="A51" s="48" t="s">
        <v>190</v>
      </c>
      <c r="B51" s="48">
        <v>0</v>
      </c>
      <c r="C51" s="48">
        <v>0</v>
      </c>
      <c r="D51" s="48">
        <v>0</v>
      </c>
      <c r="E51" s="48">
        <v>0</v>
      </c>
      <c r="F51" s="48">
        <v>0</v>
      </c>
      <c r="G51" s="48">
        <v>0</v>
      </c>
      <c r="H51" s="48">
        <v>0</v>
      </c>
      <c r="I51" s="48">
        <v>0</v>
      </c>
      <c r="J51" s="48">
        <v>0</v>
      </c>
      <c r="K51" s="48">
        <v>0</v>
      </c>
      <c r="L51" s="48">
        <v>0</v>
      </c>
      <c r="M51" s="48">
        <v>0</v>
      </c>
      <c r="O51" s="48">
        <f>SUM(B51:M51)</f>
        <v>0</v>
      </c>
      <c r="R51" s="98">
        <f t="shared" si="31"/>
        <v>0</v>
      </c>
      <c r="S51" s="98">
        <f t="shared" si="1"/>
        <v>0</v>
      </c>
      <c r="T51" s="98">
        <f t="shared" si="3"/>
        <v>0</v>
      </c>
      <c r="U51" s="89">
        <f t="shared" si="2"/>
        <v>0</v>
      </c>
      <c r="V51" s="98">
        <f t="shared" si="6"/>
        <v>0</v>
      </c>
      <c r="W51" s="89">
        <f t="shared" si="32"/>
        <v>0</v>
      </c>
      <c r="X51" s="89">
        <f t="shared" si="4"/>
        <v>0</v>
      </c>
      <c r="Y51" s="87">
        <f t="shared" si="5"/>
        <v>0</v>
      </c>
    </row>
    <row r="52" spans="1:25">
      <c r="O52" s="48" t="s">
        <v>1</v>
      </c>
      <c r="R52" s="98"/>
      <c r="S52" s="98"/>
      <c r="T52" s="98"/>
      <c r="V52" s="98">
        <f t="shared" si="6"/>
        <v>0</v>
      </c>
    </row>
    <row r="53" spans="1:25">
      <c r="A53" s="61" t="s">
        <v>191</v>
      </c>
      <c r="B53" s="61">
        <f>SUM(B54:B57)</f>
        <v>0</v>
      </c>
      <c r="C53" s="61">
        <f t="shared" ref="C53:M53" si="33">SUM(C54:C57)</f>
        <v>0</v>
      </c>
      <c r="D53" s="61">
        <f t="shared" si="33"/>
        <v>0</v>
      </c>
      <c r="E53" s="61">
        <f t="shared" si="33"/>
        <v>0</v>
      </c>
      <c r="F53" s="61">
        <f t="shared" si="33"/>
        <v>0</v>
      </c>
      <c r="G53" s="61">
        <f t="shared" si="33"/>
        <v>0</v>
      </c>
      <c r="H53" s="61">
        <f t="shared" si="33"/>
        <v>0</v>
      </c>
      <c r="I53" s="61">
        <f t="shared" si="33"/>
        <v>0</v>
      </c>
      <c r="J53" s="61">
        <f t="shared" si="33"/>
        <v>3512112.63</v>
      </c>
      <c r="K53" s="61">
        <f t="shared" si="33"/>
        <v>5581918.1300000008</v>
      </c>
      <c r="L53" s="61">
        <f t="shared" si="33"/>
        <v>1103472.9700000002</v>
      </c>
      <c r="M53" s="61">
        <f t="shared" si="33"/>
        <v>14422558.199999999</v>
      </c>
      <c r="N53" s="61"/>
      <c r="O53" s="61">
        <f>SUM(O54:O57)</f>
        <v>24620061.930000003</v>
      </c>
      <c r="R53" s="97">
        <f>SUM(B53:D53)</f>
        <v>0</v>
      </c>
      <c r="S53" s="97">
        <f t="shared" si="1"/>
        <v>0</v>
      </c>
      <c r="T53" s="97">
        <f t="shared" si="3"/>
        <v>0</v>
      </c>
      <c r="U53" s="95">
        <f t="shared" si="2"/>
        <v>0</v>
      </c>
      <c r="V53" s="97">
        <f t="shared" si="6"/>
        <v>3512112.63</v>
      </c>
      <c r="W53" s="95">
        <f>SUM(U53:V53)</f>
        <v>3512112.63</v>
      </c>
      <c r="X53" s="95">
        <f t="shared" si="4"/>
        <v>21107949.300000001</v>
      </c>
      <c r="Y53" s="86">
        <f t="shared" si="5"/>
        <v>24620061.93</v>
      </c>
    </row>
    <row r="54" spans="1:25">
      <c r="A54" s="48" t="s">
        <v>192</v>
      </c>
      <c r="B54" s="48">
        <v>0</v>
      </c>
      <c r="C54" s="48">
        <v>0</v>
      </c>
      <c r="D54" s="48">
        <v>0</v>
      </c>
      <c r="E54" s="48">
        <v>0</v>
      </c>
      <c r="F54" s="48">
        <v>0</v>
      </c>
      <c r="G54" s="48">
        <v>0</v>
      </c>
      <c r="H54" s="48">
        <v>0</v>
      </c>
      <c r="I54" s="48">
        <v>0</v>
      </c>
      <c r="J54" s="48">
        <v>0</v>
      </c>
      <c r="K54" s="48">
        <v>0</v>
      </c>
      <c r="L54" s="48">
        <v>0</v>
      </c>
      <c r="M54" s="48">
        <v>0</v>
      </c>
      <c r="O54" s="48">
        <f>SUM(B54:M54)</f>
        <v>0</v>
      </c>
      <c r="R54" s="98">
        <f>SUM(B54:D54)</f>
        <v>0</v>
      </c>
      <c r="S54" s="98">
        <f t="shared" si="1"/>
        <v>0</v>
      </c>
      <c r="T54" s="98">
        <f t="shared" si="3"/>
        <v>0</v>
      </c>
      <c r="U54" s="89">
        <f t="shared" si="2"/>
        <v>0</v>
      </c>
      <c r="V54" s="98">
        <f t="shared" si="6"/>
        <v>0</v>
      </c>
      <c r="W54" s="89">
        <f>SUM(U54:V54)</f>
        <v>0</v>
      </c>
      <c r="X54" s="89">
        <f t="shared" si="4"/>
        <v>0</v>
      </c>
      <c r="Y54" s="87">
        <f t="shared" si="5"/>
        <v>0</v>
      </c>
    </row>
    <row r="55" spans="1:25">
      <c r="A55" s="48" t="s">
        <v>355</v>
      </c>
      <c r="B55" s="48">
        <v>0</v>
      </c>
      <c r="C55" s="48">
        <v>0</v>
      </c>
      <c r="D55" s="48">
        <v>0</v>
      </c>
      <c r="E55" s="48">
        <v>0</v>
      </c>
      <c r="F55" s="48">
        <v>0</v>
      </c>
      <c r="G55" s="48">
        <v>0</v>
      </c>
      <c r="H55" s="48">
        <v>0</v>
      </c>
      <c r="I55" s="48">
        <v>0</v>
      </c>
      <c r="J55" s="48">
        <v>3512112.63</v>
      </c>
      <c r="K55" s="48">
        <v>5581918.1300000008</v>
      </c>
      <c r="L55" s="48">
        <v>1103472.9700000002</v>
      </c>
      <c r="M55" s="48">
        <v>13210636.719999999</v>
      </c>
      <c r="O55" s="48">
        <f>SUM(B55:M55)</f>
        <v>23408140.450000003</v>
      </c>
      <c r="R55" s="98">
        <f>SUM(B55:D55)</f>
        <v>0</v>
      </c>
      <c r="S55" s="98">
        <f t="shared" si="1"/>
        <v>0</v>
      </c>
      <c r="T55" s="98">
        <f t="shared" si="3"/>
        <v>0</v>
      </c>
      <c r="U55" s="89">
        <f t="shared" si="2"/>
        <v>0</v>
      </c>
      <c r="V55" s="98">
        <f t="shared" si="6"/>
        <v>3512112.63</v>
      </c>
      <c r="W55" s="89">
        <f>SUM(U55:V55)</f>
        <v>3512112.63</v>
      </c>
      <c r="X55" s="89">
        <f t="shared" si="4"/>
        <v>19896027.82</v>
      </c>
      <c r="Y55" s="87">
        <f t="shared" si="5"/>
        <v>23408140.449999999</v>
      </c>
    </row>
    <row r="56" spans="1:25">
      <c r="A56" s="48" t="s">
        <v>194</v>
      </c>
      <c r="B56" s="48">
        <v>0</v>
      </c>
      <c r="C56" s="48">
        <v>0</v>
      </c>
      <c r="D56" s="48">
        <v>0</v>
      </c>
      <c r="E56" s="48">
        <v>0</v>
      </c>
      <c r="F56" s="48">
        <v>0</v>
      </c>
      <c r="G56" s="48">
        <v>0</v>
      </c>
      <c r="H56" s="48">
        <v>0</v>
      </c>
      <c r="I56" s="48">
        <v>0</v>
      </c>
      <c r="J56" s="48">
        <v>0</v>
      </c>
      <c r="K56" s="48">
        <v>0</v>
      </c>
      <c r="L56" s="48">
        <v>0</v>
      </c>
      <c r="M56" s="48">
        <v>726443.02</v>
      </c>
      <c r="O56" s="48">
        <f>SUM(B56:M56)</f>
        <v>726443.02</v>
      </c>
      <c r="R56" s="98">
        <f>SUM(B56:D56)</f>
        <v>0</v>
      </c>
      <c r="S56" s="98">
        <f t="shared" si="1"/>
        <v>0</v>
      </c>
      <c r="T56" s="98">
        <f t="shared" si="3"/>
        <v>0</v>
      </c>
      <c r="U56" s="89">
        <f t="shared" si="2"/>
        <v>0</v>
      </c>
      <c r="V56" s="98">
        <f t="shared" si="6"/>
        <v>0</v>
      </c>
      <c r="W56" s="89">
        <f>SUM(U56:V56)</f>
        <v>0</v>
      </c>
      <c r="X56" s="89">
        <f t="shared" si="4"/>
        <v>726443.02</v>
      </c>
      <c r="Y56" s="87">
        <f t="shared" si="5"/>
        <v>726443.02</v>
      </c>
    </row>
    <row r="57" spans="1:25">
      <c r="A57" s="48" t="s">
        <v>356</v>
      </c>
      <c r="B57" s="48">
        <v>0</v>
      </c>
      <c r="C57" s="48">
        <v>0</v>
      </c>
      <c r="D57" s="48">
        <v>0</v>
      </c>
      <c r="E57" s="48">
        <v>0</v>
      </c>
      <c r="F57" s="48">
        <v>0</v>
      </c>
      <c r="G57" s="48">
        <v>0</v>
      </c>
      <c r="H57" s="48">
        <v>0</v>
      </c>
      <c r="I57" s="48">
        <v>0</v>
      </c>
      <c r="J57" s="48">
        <v>0</v>
      </c>
      <c r="K57" s="48">
        <v>0</v>
      </c>
      <c r="L57" s="48">
        <v>0</v>
      </c>
      <c r="M57" s="48">
        <v>485478.46</v>
      </c>
      <c r="O57" s="48">
        <f>SUM(B57:M57)</f>
        <v>485478.46</v>
      </c>
      <c r="R57" s="98">
        <f>SUM(B57:D57)</f>
        <v>0</v>
      </c>
      <c r="S57" s="98">
        <f t="shared" si="1"/>
        <v>0</v>
      </c>
      <c r="T57" s="98">
        <f t="shared" si="3"/>
        <v>0</v>
      </c>
      <c r="U57" s="89">
        <f t="shared" si="2"/>
        <v>0</v>
      </c>
      <c r="V57" s="98">
        <f t="shared" si="6"/>
        <v>0</v>
      </c>
      <c r="W57" s="89">
        <f>SUM(U57:V57)</f>
        <v>0</v>
      </c>
      <c r="X57" s="89">
        <f t="shared" si="4"/>
        <v>485478.46</v>
      </c>
      <c r="Y57" s="87">
        <f t="shared" si="5"/>
        <v>485478.46</v>
      </c>
    </row>
    <row r="58" spans="1:25">
      <c r="O58" s="48" t="s">
        <v>1</v>
      </c>
      <c r="R58" s="98" t="s">
        <v>1</v>
      </c>
      <c r="S58" s="98"/>
      <c r="T58" s="98" t="s">
        <v>1</v>
      </c>
      <c r="U58" s="95"/>
      <c r="V58" s="98" t="s">
        <v>1</v>
      </c>
      <c r="W58" s="89" t="s">
        <v>1</v>
      </c>
      <c r="Y58" s="87" t="s">
        <v>1</v>
      </c>
    </row>
    <row r="59" spans="1:25">
      <c r="A59" s="61" t="s">
        <v>196</v>
      </c>
      <c r="B59" s="61">
        <f>SUM(B60:B65)</f>
        <v>0</v>
      </c>
      <c r="C59" s="61">
        <f t="shared" ref="C59:M59" si="34">SUM(C60:C65)</f>
        <v>691853.44</v>
      </c>
      <c r="D59" s="61">
        <f t="shared" si="34"/>
        <v>9094831.2100000009</v>
      </c>
      <c r="E59" s="61">
        <f t="shared" si="34"/>
        <v>3788136.22</v>
      </c>
      <c r="F59" s="61">
        <f t="shared" si="34"/>
        <v>5058255</v>
      </c>
      <c r="G59" s="61">
        <f t="shared" si="34"/>
        <v>5000824.6099999994</v>
      </c>
      <c r="H59" s="61">
        <f t="shared" si="34"/>
        <v>15330395.26</v>
      </c>
      <c r="I59" s="61">
        <f t="shared" si="34"/>
        <v>4613754.62</v>
      </c>
      <c r="J59" s="61">
        <f t="shared" si="34"/>
        <v>6993544.4299999997</v>
      </c>
      <c r="K59" s="61">
        <f t="shared" si="34"/>
        <v>11114895.610000001</v>
      </c>
      <c r="L59" s="61">
        <f t="shared" si="34"/>
        <v>8900434.459999999</v>
      </c>
      <c r="M59" s="61">
        <f t="shared" si="34"/>
        <v>9534777.7300000023</v>
      </c>
      <c r="N59" s="61"/>
      <c r="O59" s="61">
        <f>SUM(O60:O65)</f>
        <v>80121702.590000004</v>
      </c>
      <c r="R59" s="97">
        <f>SUM(B59:D59)</f>
        <v>9786684.6500000004</v>
      </c>
      <c r="S59" s="97">
        <f t="shared" si="1"/>
        <v>9786684.6500000004</v>
      </c>
      <c r="T59" s="97">
        <f t="shared" ref="T59:T65" si="35">SUM(E59:G59)</f>
        <v>13847215.83</v>
      </c>
      <c r="U59" s="95">
        <f t="shared" si="2"/>
        <v>23633900.48</v>
      </c>
      <c r="V59" s="97">
        <f t="shared" ref="V59:V65" si="36">+H59+I59+J59</f>
        <v>26937694.309999999</v>
      </c>
      <c r="W59" s="95">
        <f t="shared" ref="W59:W65" si="37">SUM(U59:V59)</f>
        <v>50571594.789999999</v>
      </c>
      <c r="X59" s="95">
        <f>+K59+L59+M59</f>
        <v>29550107.800000004</v>
      </c>
      <c r="Y59" s="86">
        <f t="shared" ref="Y59:Y65" si="38">+W59+X59</f>
        <v>80121702.590000004</v>
      </c>
    </row>
    <row r="60" spans="1:25">
      <c r="A60" s="48" t="s">
        <v>198</v>
      </c>
      <c r="B60" s="48">
        <v>0</v>
      </c>
      <c r="C60" s="48">
        <v>0</v>
      </c>
      <c r="D60" s="48">
        <v>0</v>
      </c>
      <c r="E60" s="48">
        <v>0</v>
      </c>
      <c r="F60" s="48">
        <v>0</v>
      </c>
      <c r="G60" s="48">
        <v>0</v>
      </c>
      <c r="H60" s="48">
        <v>0</v>
      </c>
      <c r="I60" s="48">
        <v>0</v>
      </c>
      <c r="J60" s="48">
        <v>0</v>
      </c>
      <c r="K60" s="48">
        <v>0</v>
      </c>
      <c r="L60" s="48">
        <v>0</v>
      </c>
      <c r="M60" s="48">
        <v>0</v>
      </c>
      <c r="O60" s="48">
        <f t="shared" ref="O60:O65" si="39">SUM(B60:M60)</f>
        <v>0</v>
      </c>
      <c r="R60" s="97">
        <f t="shared" ref="R60:R65" si="40">SUM(B60:D60)</f>
        <v>0</v>
      </c>
      <c r="S60" s="98">
        <f t="shared" si="1"/>
        <v>0</v>
      </c>
      <c r="T60" s="98">
        <f t="shared" si="35"/>
        <v>0</v>
      </c>
      <c r="U60" s="89">
        <f t="shared" si="2"/>
        <v>0</v>
      </c>
      <c r="V60" s="98">
        <f t="shared" si="36"/>
        <v>0</v>
      </c>
      <c r="W60" s="89">
        <f t="shared" si="37"/>
        <v>0</v>
      </c>
      <c r="X60" s="95">
        <f t="shared" ref="X60:X65" si="41">+K60+L60+M60</f>
        <v>0</v>
      </c>
      <c r="Y60" s="87">
        <f t="shared" si="38"/>
        <v>0</v>
      </c>
    </row>
    <row r="61" spans="1:25">
      <c r="A61" s="48" t="s">
        <v>199</v>
      </c>
      <c r="B61" s="48">
        <v>0</v>
      </c>
      <c r="C61" s="48">
        <v>0</v>
      </c>
      <c r="D61" s="48">
        <v>0</v>
      </c>
      <c r="E61" s="48">
        <v>0</v>
      </c>
      <c r="F61" s="48">
        <v>0</v>
      </c>
      <c r="G61" s="48">
        <v>0</v>
      </c>
      <c r="H61" s="48">
        <v>0</v>
      </c>
      <c r="I61" s="48">
        <v>0</v>
      </c>
      <c r="J61" s="48">
        <v>0</v>
      </c>
      <c r="K61" s="48">
        <v>0</v>
      </c>
      <c r="L61" s="48">
        <v>0</v>
      </c>
      <c r="M61" s="48">
        <v>0</v>
      </c>
      <c r="O61" s="48">
        <f t="shared" si="39"/>
        <v>0</v>
      </c>
      <c r="R61" s="97">
        <f t="shared" si="40"/>
        <v>0</v>
      </c>
      <c r="S61" s="98">
        <f t="shared" si="1"/>
        <v>0</v>
      </c>
      <c r="T61" s="98">
        <f t="shared" si="35"/>
        <v>0</v>
      </c>
      <c r="U61" s="89">
        <f t="shared" si="2"/>
        <v>0</v>
      </c>
      <c r="V61" s="98">
        <f t="shared" si="36"/>
        <v>0</v>
      </c>
      <c r="W61" s="89">
        <f t="shared" si="37"/>
        <v>0</v>
      </c>
      <c r="X61" s="95">
        <f>+K61+L61+M61</f>
        <v>0</v>
      </c>
      <c r="Y61" s="87">
        <f t="shared" si="38"/>
        <v>0</v>
      </c>
    </row>
    <row r="62" spans="1:25">
      <c r="A62" s="48" t="s">
        <v>176</v>
      </c>
      <c r="B62" s="48">
        <v>0</v>
      </c>
      <c r="C62" s="48">
        <v>691853.44</v>
      </c>
      <c r="D62" s="48">
        <v>9094831.2100000009</v>
      </c>
      <c r="E62" s="48">
        <v>3788136.22</v>
      </c>
      <c r="F62" s="48">
        <v>5058255</v>
      </c>
      <c r="G62" s="48">
        <v>5000824.6099999994</v>
      </c>
      <c r="H62" s="48">
        <v>15330395.26</v>
      </c>
      <c r="I62" s="48">
        <v>4613754.62</v>
      </c>
      <c r="J62" s="48">
        <v>6993544.4299999997</v>
      </c>
      <c r="K62" s="48">
        <v>11114895.610000001</v>
      </c>
      <c r="L62" s="48">
        <v>8900434.459999999</v>
      </c>
      <c r="M62" s="48">
        <v>9534777.7300000023</v>
      </c>
      <c r="O62" s="48">
        <f t="shared" si="39"/>
        <v>80121702.590000004</v>
      </c>
      <c r="R62" s="97">
        <f t="shared" si="40"/>
        <v>9786684.6500000004</v>
      </c>
      <c r="S62" s="98">
        <f t="shared" si="1"/>
        <v>9786684.6500000004</v>
      </c>
      <c r="T62" s="98">
        <f t="shared" si="35"/>
        <v>13847215.83</v>
      </c>
      <c r="U62" s="89">
        <f t="shared" si="2"/>
        <v>23633900.48</v>
      </c>
      <c r="V62" s="98">
        <f t="shared" si="36"/>
        <v>26937694.309999999</v>
      </c>
      <c r="W62" s="89">
        <f t="shared" si="37"/>
        <v>50571594.789999999</v>
      </c>
      <c r="X62" s="95">
        <f t="shared" si="41"/>
        <v>29550107.800000004</v>
      </c>
      <c r="Y62" s="87">
        <f t="shared" si="38"/>
        <v>80121702.590000004</v>
      </c>
    </row>
    <row r="63" spans="1:25">
      <c r="A63" s="48" t="s">
        <v>287</v>
      </c>
      <c r="B63" s="48">
        <v>0</v>
      </c>
      <c r="C63" s="48">
        <v>0</v>
      </c>
      <c r="D63" s="48">
        <v>0</v>
      </c>
      <c r="E63" s="48">
        <v>0</v>
      </c>
      <c r="F63" s="48">
        <v>0</v>
      </c>
      <c r="G63" s="48">
        <v>0</v>
      </c>
      <c r="H63" s="48">
        <v>0</v>
      </c>
      <c r="I63" s="48">
        <v>0</v>
      </c>
      <c r="J63" s="48">
        <v>0</v>
      </c>
      <c r="K63" s="48">
        <v>0</v>
      </c>
      <c r="L63" s="48">
        <v>0</v>
      </c>
      <c r="M63" s="48">
        <v>0</v>
      </c>
      <c r="O63" s="48">
        <f t="shared" si="39"/>
        <v>0</v>
      </c>
      <c r="R63" s="97">
        <f t="shared" si="40"/>
        <v>0</v>
      </c>
      <c r="S63" s="98">
        <f t="shared" si="1"/>
        <v>0</v>
      </c>
      <c r="T63" s="98">
        <f t="shared" si="35"/>
        <v>0</v>
      </c>
      <c r="U63" s="89">
        <f t="shared" si="2"/>
        <v>0</v>
      </c>
      <c r="V63" s="98">
        <f t="shared" si="36"/>
        <v>0</v>
      </c>
      <c r="W63" s="89">
        <f t="shared" si="37"/>
        <v>0</v>
      </c>
      <c r="X63" s="95">
        <f t="shared" si="41"/>
        <v>0</v>
      </c>
      <c r="Y63" s="87">
        <f t="shared" si="38"/>
        <v>0</v>
      </c>
    </row>
    <row r="64" spans="1:25">
      <c r="A64" s="48" t="s">
        <v>271</v>
      </c>
      <c r="B64" s="48">
        <v>0</v>
      </c>
      <c r="C64" s="48">
        <v>0</v>
      </c>
      <c r="D64" s="48">
        <v>0</v>
      </c>
      <c r="E64" s="48">
        <v>0</v>
      </c>
      <c r="F64" s="48">
        <v>0</v>
      </c>
      <c r="G64" s="48">
        <v>0</v>
      </c>
      <c r="H64" s="48">
        <v>0</v>
      </c>
      <c r="I64" s="48">
        <v>0</v>
      </c>
      <c r="J64" s="48">
        <v>0</v>
      </c>
      <c r="K64" s="48">
        <v>0</v>
      </c>
      <c r="L64" s="48">
        <v>0</v>
      </c>
      <c r="M64" s="48">
        <v>0</v>
      </c>
      <c r="O64" s="48">
        <f t="shared" si="39"/>
        <v>0</v>
      </c>
      <c r="R64" s="97">
        <f t="shared" si="40"/>
        <v>0</v>
      </c>
      <c r="S64" s="98">
        <f t="shared" si="1"/>
        <v>0</v>
      </c>
      <c r="T64" s="98">
        <f t="shared" si="35"/>
        <v>0</v>
      </c>
      <c r="U64" s="89">
        <f t="shared" si="2"/>
        <v>0</v>
      </c>
      <c r="V64" s="98">
        <f t="shared" si="36"/>
        <v>0</v>
      </c>
      <c r="W64" s="89">
        <f t="shared" si="37"/>
        <v>0</v>
      </c>
      <c r="X64" s="95">
        <f t="shared" si="41"/>
        <v>0</v>
      </c>
      <c r="Y64" s="87">
        <f t="shared" si="38"/>
        <v>0</v>
      </c>
    </row>
    <row r="65" spans="1:25">
      <c r="A65" s="48" t="s">
        <v>200</v>
      </c>
      <c r="B65" s="48">
        <v>0</v>
      </c>
      <c r="C65" s="48">
        <v>0</v>
      </c>
      <c r="D65" s="48">
        <v>0</v>
      </c>
      <c r="E65" s="48">
        <v>0</v>
      </c>
      <c r="F65" s="48">
        <v>0</v>
      </c>
      <c r="G65" s="48">
        <v>0</v>
      </c>
      <c r="H65" s="48">
        <v>0</v>
      </c>
      <c r="I65" s="48">
        <v>0</v>
      </c>
      <c r="J65" s="48">
        <v>0</v>
      </c>
      <c r="K65" s="48">
        <v>0</v>
      </c>
      <c r="L65" s="48">
        <v>0</v>
      </c>
      <c r="M65" s="48">
        <v>0</v>
      </c>
      <c r="O65" s="48">
        <f t="shared" si="39"/>
        <v>0</v>
      </c>
      <c r="R65" s="97">
        <f t="shared" si="40"/>
        <v>0</v>
      </c>
      <c r="S65" s="98">
        <f t="shared" si="1"/>
        <v>0</v>
      </c>
      <c r="T65" s="98">
        <f t="shared" si="35"/>
        <v>0</v>
      </c>
      <c r="U65" s="89">
        <f t="shared" si="2"/>
        <v>0</v>
      </c>
      <c r="V65" s="98">
        <f t="shared" si="36"/>
        <v>0</v>
      </c>
      <c r="W65" s="89">
        <f t="shared" si="37"/>
        <v>0</v>
      </c>
      <c r="X65" s="95">
        <f t="shared" si="41"/>
        <v>0</v>
      </c>
      <c r="Y65" s="87">
        <f t="shared" si="38"/>
        <v>0</v>
      </c>
    </row>
    <row r="66" spans="1:25">
      <c r="O66" s="48" t="s">
        <v>1</v>
      </c>
      <c r="R66" s="98"/>
      <c r="S66" s="98"/>
      <c r="T66" s="98"/>
      <c r="U66" s="95"/>
      <c r="V66" s="98"/>
    </row>
    <row r="67" spans="1:25">
      <c r="A67" s="61" t="s">
        <v>201</v>
      </c>
      <c r="B67" s="61">
        <f>SUM(B68:B69)</f>
        <v>2226373.59</v>
      </c>
      <c r="C67" s="61">
        <f t="shared" ref="C67:O67" si="42">SUM(C68:C69)</f>
        <v>2353180.17</v>
      </c>
      <c r="D67" s="61">
        <f t="shared" si="42"/>
        <v>2489911.9399999995</v>
      </c>
      <c r="E67" s="61">
        <f t="shared" si="42"/>
        <v>2459160.3200000003</v>
      </c>
      <c r="F67" s="61">
        <f t="shared" si="42"/>
        <v>2365757.9900000002</v>
      </c>
      <c r="G67" s="61">
        <f t="shared" si="42"/>
        <v>2276396.3999999994</v>
      </c>
      <c r="H67" s="61">
        <f t="shared" si="42"/>
        <v>2409106.0999999996</v>
      </c>
      <c r="I67" s="61">
        <f t="shared" si="42"/>
        <v>2289973.86</v>
      </c>
      <c r="J67" s="61">
        <f t="shared" si="42"/>
        <v>2375217.7299999995</v>
      </c>
      <c r="K67" s="61">
        <f t="shared" si="42"/>
        <v>2264319.3199999998</v>
      </c>
      <c r="L67" s="61">
        <f t="shared" si="42"/>
        <v>2487553.04</v>
      </c>
      <c r="M67" s="61">
        <f t="shared" si="42"/>
        <v>2534305.6100000003</v>
      </c>
      <c r="N67" s="61"/>
      <c r="O67" s="61">
        <f t="shared" si="42"/>
        <v>28531256.07</v>
      </c>
      <c r="R67" s="97">
        <f>SUM(B67:D67)</f>
        <v>7069465.6999999993</v>
      </c>
      <c r="S67" s="97">
        <f t="shared" si="1"/>
        <v>7069465.6999999993</v>
      </c>
      <c r="T67" s="97">
        <f>SUM(E67:G67)</f>
        <v>7101314.71</v>
      </c>
      <c r="U67" s="95">
        <f t="shared" si="2"/>
        <v>14170780.41</v>
      </c>
      <c r="V67" s="97">
        <f>+H67+I67+J67</f>
        <v>7074297.6899999985</v>
      </c>
      <c r="W67" s="95">
        <f>SUM(U67:V67)</f>
        <v>21245078.099999998</v>
      </c>
      <c r="X67" s="95">
        <f>+K67+L67+M67</f>
        <v>7286177.9699999997</v>
      </c>
      <c r="Y67" s="86">
        <f>+W67+X67</f>
        <v>28531256.069999997</v>
      </c>
    </row>
    <row r="68" spans="1:25">
      <c r="A68" s="48" t="s">
        <v>197</v>
      </c>
      <c r="B68" s="48">
        <v>2226373.59</v>
      </c>
      <c r="C68" s="48">
        <v>2353180.17</v>
      </c>
      <c r="D68" s="48">
        <v>2489911.9399999995</v>
      </c>
      <c r="E68" s="48">
        <v>2459160.3200000003</v>
      </c>
      <c r="F68" s="48">
        <v>2365757.9900000002</v>
      </c>
      <c r="G68" s="48">
        <v>2276396.3999999994</v>
      </c>
      <c r="H68" s="48">
        <v>2409106.0999999996</v>
      </c>
      <c r="I68" s="48">
        <v>2289973.86</v>
      </c>
      <c r="J68" s="48">
        <v>2375217.7299999995</v>
      </c>
      <c r="K68" s="48">
        <v>2264319.3199999998</v>
      </c>
      <c r="L68" s="48">
        <v>2487553.04</v>
      </c>
      <c r="M68" s="48">
        <v>2534305.6100000003</v>
      </c>
      <c r="O68" s="48">
        <f>SUM(B68:M68)</f>
        <v>28531256.07</v>
      </c>
      <c r="R68" s="98">
        <f>SUM(B68:D68)</f>
        <v>7069465.6999999993</v>
      </c>
      <c r="S68" s="98">
        <f t="shared" si="1"/>
        <v>7069465.6999999993</v>
      </c>
      <c r="T68" s="98">
        <f>SUM(E68:G68)</f>
        <v>7101314.71</v>
      </c>
      <c r="U68" s="89">
        <f t="shared" si="2"/>
        <v>14170780.41</v>
      </c>
      <c r="V68" s="98">
        <f>+H68+I68+J68</f>
        <v>7074297.6899999985</v>
      </c>
      <c r="W68" s="89">
        <f>SUM(U68:V68)</f>
        <v>21245078.099999998</v>
      </c>
      <c r="X68" s="89">
        <f>+K68+L68+M68</f>
        <v>7286177.9699999997</v>
      </c>
      <c r="Y68" s="87">
        <f>+W68+X68</f>
        <v>28531256.069999997</v>
      </c>
    </row>
    <row r="69" spans="1:25">
      <c r="A69" s="48" t="s">
        <v>202</v>
      </c>
      <c r="B69" s="48">
        <v>0</v>
      </c>
      <c r="C69" s="48">
        <v>0</v>
      </c>
      <c r="D69" s="48">
        <v>0</v>
      </c>
      <c r="E69" s="48">
        <v>0</v>
      </c>
      <c r="F69" s="48">
        <v>0</v>
      </c>
      <c r="G69" s="48">
        <v>0</v>
      </c>
      <c r="H69" s="48">
        <v>0</v>
      </c>
      <c r="I69" s="48">
        <v>0</v>
      </c>
      <c r="J69" s="48">
        <v>0</v>
      </c>
      <c r="K69" s="48">
        <v>0</v>
      </c>
      <c r="L69" s="48">
        <v>0</v>
      </c>
      <c r="M69" s="48">
        <v>0</v>
      </c>
      <c r="O69" s="48">
        <f>SUM(B69:M69)</f>
        <v>0</v>
      </c>
      <c r="R69" s="98">
        <f>SUM(B69:D69)</f>
        <v>0</v>
      </c>
      <c r="S69" s="98">
        <f t="shared" si="1"/>
        <v>0</v>
      </c>
      <c r="T69" s="98">
        <f>SUM(E69:G69)</f>
        <v>0</v>
      </c>
      <c r="U69" s="89">
        <f t="shared" si="2"/>
        <v>0</v>
      </c>
      <c r="V69" s="98">
        <f>+H69+I69+J69</f>
        <v>0</v>
      </c>
      <c r="W69" s="89">
        <f>SUM(U69:V69)</f>
        <v>0</v>
      </c>
      <c r="X69" s="89">
        <f>+K69+L69+M69</f>
        <v>0</v>
      </c>
      <c r="Y69" s="87">
        <f>+W69+X69</f>
        <v>0</v>
      </c>
    </row>
    <row r="70" spans="1:25">
      <c r="O70" s="48" t="s">
        <v>1</v>
      </c>
      <c r="R70" s="98"/>
      <c r="S70" s="98"/>
      <c r="T70" s="98"/>
      <c r="U70" s="95"/>
      <c r="V70" s="98"/>
    </row>
    <row r="71" spans="1:25">
      <c r="A71" s="61" t="s">
        <v>17</v>
      </c>
      <c r="B71" s="61">
        <f t="shared" ref="B71:O71" si="43">SUM(B72:B82)</f>
        <v>0</v>
      </c>
      <c r="C71" s="61">
        <f t="shared" si="43"/>
        <v>0</v>
      </c>
      <c r="D71" s="61">
        <f t="shared" si="43"/>
        <v>0</v>
      </c>
      <c r="E71" s="61">
        <f t="shared" si="43"/>
        <v>9065834.8300000001</v>
      </c>
      <c r="F71" s="61">
        <f t="shared" si="43"/>
        <v>26393669.789999999</v>
      </c>
      <c r="G71" s="61">
        <f t="shared" si="43"/>
        <v>2663540.0200000005</v>
      </c>
      <c r="H71" s="61">
        <f t="shared" si="43"/>
        <v>3844718.76</v>
      </c>
      <c r="I71" s="61">
        <f t="shared" si="43"/>
        <v>5481443.3700000001</v>
      </c>
      <c r="J71" s="61">
        <f t="shared" si="43"/>
        <v>4516825.75</v>
      </c>
      <c r="K71" s="61">
        <f t="shared" si="43"/>
        <v>3282362.9000000004</v>
      </c>
      <c r="L71" s="61">
        <f t="shared" si="43"/>
        <v>9128895.1500000004</v>
      </c>
      <c r="M71" s="61">
        <f t="shared" si="43"/>
        <v>12017038.07</v>
      </c>
      <c r="N71" s="61"/>
      <c r="O71" s="61">
        <f t="shared" si="43"/>
        <v>76394328.640000001</v>
      </c>
      <c r="R71" s="97">
        <f t="shared" ref="R71:R82" si="44">SUM(B71:D71)</f>
        <v>0</v>
      </c>
      <c r="S71" s="97">
        <f t="shared" si="1"/>
        <v>0</v>
      </c>
      <c r="T71" s="97">
        <f t="shared" ref="T71:T82" si="45">SUM(E71:G71)</f>
        <v>38123044.640000001</v>
      </c>
      <c r="U71" s="95">
        <f t="shared" si="2"/>
        <v>38123044.640000001</v>
      </c>
      <c r="V71" s="97">
        <f t="shared" ref="V71:V82" si="46">+H71+I71+J71</f>
        <v>13842987.879999999</v>
      </c>
      <c r="W71" s="95">
        <f t="shared" ref="W71:W82" si="47">SUM(U71:V71)</f>
        <v>51966032.519999996</v>
      </c>
      <c r="X71" s="95">
        <f t="shared" ref="X71:X82" si="48">+K71+L71+M71</f>
        <v>24428296.120000001</v>
      </c>
      <c r="Y71" s="86">
        <f t="shared" ref="Y71:Y82" si="49">+W71+X71</f>
        <v>76394328.640000001</v>
      </c>
    </row>
    <row r="72" spans="1:25">
      <c r="A72" s="48" t="s">
        <v>357</v>
      </c>
      <c r="B72" s="48">
        <v>0</v>
      </c>
      <c r="C72" s="48">
        <v>0</v>
      </c>
      <c r="D72" s="48">
        <v>0</v>
      </c>
      <c r="E72" s="48">
        <v>0</v>
      </c>
      <c r="F72" s="48">
        <v>5461741.2000000002</v>
      </c>
      <c r="G72" s="48">
        <v>0</v>
      </c>
      <c r="H72" s="48">
        <v>1574230</v>
      </c>
      <c r="I72" s="48">
        <v>120700</v>
      </c>
      <c r="J72" s="48">
        <v>0</v>
      </c>
      <c r="K72" s="48">
        <v>1800000</v>
      </c>
      <c r="L72" s="48">
        <v>6073567.2999999998</v>
      </c>
      <c r="M72" s="48">
        <v>1082012</v>
      </c>
      <c r="O72" s="48">
        <f t="shared" ref="O72:O82" si="50">SUM(B72:M72)</f>
        <v>16112250.5</v>
      </c>
      <c r="R72" s="98">
        <f t="shared" si="44"/>
        <v>0</v>
      </c>
      <c r="S72" s="98">
        <f t="shared" si="1"/>
        <v>0</v>
      </c>
      <c r="T72" s="98">
        <f t="shared" si="45"/>
        <v>5461741.2000000002</v>
      </c>
      <c r="U72" s="89">
        <f t="shared" si="2"/>
        <v>5461741.2000000002</v>
      </c>
      <c r="V72" s="98">
        <f t="shared" si="46"/>
        <v>1694930</v>
      </c>
      <c r="W72" s="89">
        <f t="shared" si="47"/>
        <v>7156671.2000000002</v>
      </c>
      <c r="X72" s="89">
        <f t="shared" si="48"/>
        <v>8955579.3000000007</v>
      </c>
      <c r="Y72" s="87">
        <f t="shared" si="49"/>
        <v>16112250.5</v>
      </c>
    </row>
    <row r="73" spans="1:25">
      <c r="A73" s="48" t="s">
        <v>358</v>
      </c>
      <c r="B73" s="48">
        <v>0</v>
      </c>
      <c r="C73" s="48">
        <v>0</v>
      </c>
      <c r="D73" s="48">
        <v>0</v>
      </c>
      <c r="E73" s="48">
        <v>0</v>
      </c>
      <c r="F73" s="48">
        <v>0</v>
      </c>
      <c r="G73" s="48">
        <v>0</v>
      </c>
      <c r="H73" s="48">
        <v>0</v>
      </c>
      <c r="I73" s="48">
        <v>2011424</v>
      </c>
      <c r="J73" s="48">
        <v>0</v>
      </c>
      <c r="K73" s="48">
        <v>530615</v>
      </c>
      <c r="L73" s="48">
        <v>756932.81</v>
      </c>
      <c r="M73" s="48">
        <v>771061</v>
      </c>
      <c r="O73" s="48">
        <f>SUM(B73:M73)</f>
        <v>4070032.81</v>
      </c>
      <c r="R73" s="98">
        <f t="shared" si="44"/>
        <v>0</v>
      </c>
      <c r="S73" s="98">
        <f t="shared" si="1"/>
        <v>0</v>
      </c>
      <c r="T73" s="98">
        <f t="shared" si="45"/>
        <v>0</v>
      </c>
      <c r="U73" s="89">
        <f t="shared" si="2"/>
        <v>0</v>
      </c>
      <c r="V73" s="98">
        <f t="shared" si="46"/>
        <v>2011424</v>
      </c>
      <c r="W73" s="89">
        <f t="shared" si="47"/>
        <v>2011424</v>
      </c>
      <c r="X73" s="89">
        <f t="shared" si="48"/>
        <v>2058608.81</v>
      </c>
      <c r="Y73" s="87">
        <f t="shared" si="49"/>
        <v>4070032.81</v>
      </c>
    </row>
    <row r="74" spans="1:25">
      <c r="A74" s="48" t="s">
        <v>359</v>
      </c>
      <c r="B74" s="48">
        <v>0</v>
      </c>
      <c r="C74" s="48">
        <v>0</v>
      </c>
      <c r="D74" s="48">
        <v>0</v>
      </c>
      <c r="E74" s="48">
        <v>0</v>
      </c>
      <c r="F74" s="48">
        <v>0</v>
      </c>
      <c r="G74" s="48">
        <v>0</v>
      </c>
      <c r="H74" s="48">
        <v>0</v>
      </c>
      <c r="I74" s="48">
        <v>0</v>
      </c>
      <c r="J74" s="48">
        <v>2233588.5</v>
      </c>
      <c r="K74" s="48">
        <v>741078.32000000007</v>
      </c>
      <c r="L74" s="48">
        <v>0</v>
      </c>
      <c r="M74" s="48">
        <v>1613145.6800000002</v>
      </c>
      <c r="O74" s="48">
        <f t="shared" si="50"/>
        <v>4587812.5</v>
      </c>
      <c r="R74" s="98">
        <f t="shared" si="44"/>
        <v>0</v>
      </c>
      <c r="S74" s="98">
        <f t="shared" ref="S74:S84" si="51">SUM(R74)</f>
        <v>0</v>
      </c>
      <c r="T74" s="98">
        <f t="shared" si="45"/>
        <v>0</v>
      </c>
      <c r="U74" s="89">
        <f t="shared" ref="U74:U84" si="52">SUM(S74:T74)</f>
        <v>0</v>
      </c>
      <c r="V74" s="98">
        <f t="shared" si="46"/>
        <v>2233588.5</v>
      </c>
      <c r="W74" s="89">
        <f t="shared" si="47"/>
        <v>2233588.5</v>
      </c>
      <c r="X74" s="89">
        <f t="shared" si="48"/>
        <v>2354224</v>
      </c>
      <c r="Y74" s="87">
        <f t="shared" si="49"/>
        <v>4587812.5</v>
      </c>
    </row>
    <row r="75" spans="1:25">
      <c r="A75" s="48" t="s">
        <v>309</v>
      </c>
      <c r="B75" s="48">
        <v>0</v>
      </c>
      <c r="C75" s="48">
        <v>0</v>
      </c>
      <c r="D75" s="48">
        <v>0</v>
      </c>
      <c r="E75" s="48">
        <v>0</v>
      </c>
      <c r="F75" s="48">
        <v>0</v>
      </c>
      <c r="G75" s="48">
        <v>2122822.9700000002</v>
      </c>
      <c r="H75" s="48">
        <v>1562232.81</v>
      </c>
      <c r="I75" s="48">
        <v>2794812.23</v>
      </c>
      <c r="J75" s="48">
        <v>1175299.46</v>
      </c>
      <c r="K75" s="48">
        <v>0</v>
      </c>
      <c r="L75" s="48">
        <v>0</v>
      </c>
      <c r="M75" s="48">
        <v>1623074.53</v>
      </c>
      <c r="O75" s="48">
        <f t="shared" si="50"/>
        <v>9278242</v>
      </c>
      <c r="R75" s="98">
        <f>SUM(B75:D75)</f>
        <v>0</v>
      </c>
      <c r="S75" s="98">
        <f t="shared" si="51"/>
        <v>0</v>
      </c>
      <c r="T75" s="98">
        <f t="shared" si="45"/>
        <v>2122822.9700000002</v>
      </c>
      <c r="U75" s="89">
        <f t="shared" si="52"/>
        <v>2122822.9700000002</v>
      </c>
      <c r="V75" s="98">
        <f t="shared" si="46"/>
        <v>5532344.5</v>
      </c>
      <c r="W75" s="89">
        <f t="shared" si="47"/>
        <v>7655167.4700000007</v>
      </c>
      <c r="X75" s="89">
        <f t="shared" si="48"/>
        <v>1623074.53</v>
      </c>
      <c r="Y75" s="87">
        <f t="shared" si="49"/>
        <v>9278242</v>
      </c>
    </row>
    <row r="76" spans="1:25">
      <c r="A76" s="22" t="s">
        <v>360</v>
      </c>
      <c r="B76" s="48">
        <v>0</v>
      </c>
      <c r="C76" s="48">
        <v>0</v>
      </c>
      <c r="D76" s="48">
        <v>0</v>
      </c>
      <c r="E76" s="48">
        <v>0</v>
      </c>
      <c r="F76" s="48">
        <v>0</v>
      </c>
      <c r="G76" s="48">
        <v>0</v>
      </c>
      <c r="H76" s="48">
        <v>0</v>
      </c>
      <c r="I76" s="48">
        <v>0</v>
      </c>
      <c r="J76" s="48">
        <v>890387.9</v>
      </c>
      <c r="K76" s="48">
        <v>0</v>
      </c>
      <c r="L76" s="48">
        <v>2190059.56</v>
      </c>
      <c r="M76" s="48">
        <v>6889170.54</v>
      </c>
      <c r="O76" s="48">
        <f t="shared" si="50"/>
        <v>9969618</v>
      </c>
      <c r="R76" s="98">
        <f t="shared" si="44"/>
        <v>0</v>
      </c>
      <c r="S76" s="98">
        <f t="shared" si="51"/>
        <v>0</v>
      </c>
      <c r="T76" s="98">
        <f t="shared" si="45"/>
        <v>0</v>
      </c>
      <c r="U76" s="89">
        <f t="shared" si="52"/>
        <v>0</v>
      </c>
      <c r="V76" s="98">
        <f t="shared" si="46"/>
        <v>890387.9</v>
      </c>
      <c r="W76" s="89">
        <f t="shared" si="47"/>
        <v>890387.9</v>
      </c>
      <c r="X76" s="89">
        <f t="shared" si="48"/>
        <v>9079230.0999999996</v>
      </c>
      <c r="Y76" s="87">
        <f t="shared" si="49"/>
        <v>9969618</v>
      </c>
    </row>
    <row r="77" spans="1:25">
      <c r="A77" s="22" t="s">
        <v>361</v>
      </c>
      <c r="B77" s="48">
        <v>0</v>
      </c>
      <c r="C77" s="48">
        <v>0</v>
      </c>
      <c r="D77" s="48">
        <v>0</v>
      </c>
      <c r="E77" s="48">
        <v>9065834.8300000001</v>
      </c>
      <c r="F77" s="48">
        <v>20931928.59</v>
      </c>
      <c r="G77" s="48">
        <v>540717.05000000005</v>
      </c>
      <c r="H77" s="48">
        <v>708255.95</v>
      </c>
      <c r="I77" s="48">
        <v>554507.14</v>
      </c>
      <c r="J77" s="48">
        <v>0</v>
      </c>
      <c r="K77" s="48">
        <v>0</v>
      </c>
      <c r="L77" s="48">
        <v>0</v>
      </c>
      <c r="M77" s="48">
        <v>0</v>
      </c>
      <c r="O77" s="48">
        <f t="shared" si="50"/>
        <v>31801243.560000002</v>
      </c>
      <c r="R77" s="98">
        <f t="shared" si="44"/>
        <v>0</v>
      </c>
      <c r="S77" s="98">
        <f t="shared" si="51"/>
        <v>0</v>
      </c>
      <c r="T77" s="98">
        <f t="shared" si="45"/>
        <v>30538480.470000003</v>
      </c>
      <c r="U77" s="89">
        <f t="shared" si="52"/>
        <v>30538480.470000003</v>
      </c>
      <c r="V77" s="98">
        <f t="shared" si="46"/>
        <v>1262763.0899999999</v>
      </c>
      <c r="W77" s="89">
        <f t="shared" si="47"/>
        <v>31801243.560000002</v>
      </c>
      <c r="X77" s="89">
        <f t="shared" si="48"/>
        <v>0</v>
      </c>
      <c r="Y77" s="87">
        <f t="shared" si="49"/>
        <v>31801243.560000002</v>
      </c>
    </row>
    <row r="78" spans="1:25">
      <c r="A78" s="22" t="s">
        <v>362</v>
      </c>
      <c r="B78" s="48">
        <v>0</v>
      </c>
      <c r="C78" s="48">
        <v>0</v>
      </c>
      <c r="D78" s="48">
        <v>0</v>
      </c>
      <c r="E78" s="48">
        <v>0</v>
      </c>
      <c r="F78" s="48">
        <v>0</v>
      </c>
      <c r="G78" s="48">
        <v>0</v>
      </c>
      <c r="H78" s="48">
        <v>0</v>
      </c>
      <c r="I78" s="48">
        <v>0</v>
      </c>
      <c r="J78" s="48">
        <v>217549.89</v>
      </c>
      <c r="K78" s="48">
        <v>157805.57999999999</v>
      </c>
      <c r="L78" s="48">
        <v>0</v>
      </c>
      <c r="M78" s="48">
        <v>0</v>
      </c>
      <c r="O78" s="48">
        <f t="shared" si="50"/>
        <v>375355.47</v>
      </c>
      <c r="R78" s="98">
        <f t="shared" si="44"/>
        <v>0</v>
      </c>
      <c r="S78" s="98">
        <f t="shared" si="51"/>
        <v>0</v>
      </c>
      <c r="T78" s="98">
        <f t="shared" si="45"/>
        <v>0</v>
      </c>
      <c r="U78" s="89">
        <f>SUM(S78:T78)</f>
        <v>0</v>
      </c>
      <c r="V78" s="98">
        <f t="shared" si="46"/>
        <v>217549.89</v>
      </c>
      <c r="W78" s="89">
        <f t="shared" si="47"/>
        <v>217549.89</v>
      </c>
      <c r="X78" s="89">
        <f t="shared" si="48"/>
        <v>157805.57999999999</v>
      </c>
      <c r="Y78" s="87">
        <f t="shared" si="49"/>
        <v>375355.47</v>
      </c>
    </row>
    <row r="79" spans="1:25">
      <c r="A79" s="22" t="s">
        <v>363</v>
      </c>
      <c r="B79" s="48">
        <v>0</v>
      </c>
      <c r="C79" s="48">
        <v>0</v>
      </c>
      <c r="D79" s="48">
        <v>0</v>
      </c>
      <c r="E79" s="48">
        <v>0</v>
      </c>
      <c r="F79" s="48">
        <v>0</v>
      </c>
      <c r="G79" s="48">
        <v>0</v>
      </c>
      <c r="H79" s="48">
        <v>0</v>
      </c>
      <c r="I79" s="48">
        <v>0</v>
      </c>
      <c r="J79" s="48">
        <v>0</v>
      </c>
      <c r="K79" s="48">
        <v>52864</v>
      </c>
      <c r="L79" s="48">
        <v>108335.48</v>
      </c>
      <c r="M79" s="48">
        <v>38574.32</v>
      </c>
      <c r="O79" s="48">
        <f t="shared" si="50"/>
        <v>199773.8</v>
      </c>
      <c r="R79" s="98">
        <f t="shared" si="44"/>
        <v>0</v>
      </c>
      <c r="S79" s="98">
        <f t="shared" si="51"/>
        <v>0</v>
      </c>
      <c r="T79" s="98">
        <f t="shared" si="45"/>
        <v>0</v>
      </c>
      <c r="U79" s="89">
        <f t="shared" si="52"/>
        <v>0</v>
      </c>
      <c r="V79" s="98">
        <f t="shared" si="46"/>
        <v>0</v>
      </c>
      <c r="W79" s="89">
        <f t="shared" si="47"/>
        <v>0</v>
      </c>
      <c r="X79" s="89">
        <f t="shared" si="48"/>
        <v>199773.8</v>
      </c>
      <c r="Y79" s="87">
        <f t="shared" si="49"/>
        <v>199773.8</v>
      </c>
    </row>
    <row r="80" spans="1:25">
      <c r="A80" s="22" t="s">
        <v>315</v>
      </c>
      <c r="B80" s="48">
        <v>0</v>
      </c>
      <c r="C80" s="48">
        <v>0</v>
      </c>
      <c r="D80" s="48">
        <v>0</v>
      </c>
      <c r="E80" s="48">
        <v>0</v>
      </c>
      <c r="F80" s="48">
        <v>0</v>
      </c>
      <c r="G80" s="48">
        <v>0</v>
      </c>
      <c r="H80" s="48">
        <v>0</v>
      </c>
      <c r="I80" s="48">
        <v>0</v>
      </c>
      <c r="J80" s="48">
        <v>0</v>
      </c>
      <c r="K80" s="48">
        <v>0</v>
      </c>
      <c r="L80" s="48">
        <v>0</v>
      </c>
      <c r="M80" s="48">
        <v>0</v>
      </c>
      <c r="O80" s="48">
        <f t="shared" si="50"/>
        <v>0</v>
      </c>
      <c r="R80" s="98">
        <f t="shared" si="44"/>
        <v>0</v>
      </c>
      <c r="S80" s="98">
        <f t="shared" si="51"/>
        <v>0</v>
      </c>
      <c r="T80" s="98">
        <f t="shared" si="45"/>
        <v>0</v>
      </c>
      <c r="U80" s="89">
        <f t="shared" si="52"/>
        <v>0</v>
      </c>
      <c r="V80" s="98">
        <f t="shared" si="46"/>
        <v>0</v>
      </c>
      <c r="W80" s="89">
        <f t="shared" si="47"/>
        <v>0</v>
      </c>
      <c r="X80" s="89">
        <f t="shared" si="48"/>
        <v>0</v>
      </c>
      <c r="Y80" s="87">
        <f t="shared" si="49"/>
        <v>0</v>
      </c>
    </row>
    <row r="81" spans="1:25">
      <c r="A81" s="22" t="s">
        <v>309</v>
      </c>
      <c r="B81" s="48">
        <v>0</v>
      </c>
      <c r="C81" s="48">
        <v>0</v>
      </c>
      <c r="D81" s="48">
        <v>0</v>
      </c>
      <c r="E81" s="48">
        <v>0</v>
      </c>
      <c r="F81" s="48">
        <v>0</v>
      </c>
      <c r="G81" s="48">
        <v>0</v>
      </c>
      <c r="H81" s="48">
        <v>0</v>
      </c>
      <c r="I81" s="48">
        <v>0</v>
      </c>
      <c r="J81" s="48">
        <v>0</v>
      </c>
      <c r="K81" s="48">
        <v>0</v>
      </c>
      <c r="L81" s="48">
        <v>0</v>
      </c>
      <c r="M81" s="48">
        <v>0</v>
      </c>
      <c r="O81" s="48">
        <f>SUM(B81:M81)</f>
        <v>0</v>
      </c>
      <c r="R81" s="98">
        <f t="shared" si="44"/>
        <v>0</v>
      </c>
      <c r="S81" s="98">
        <f t="shared" si="51"/>
        <v>0</v>
      </c>
      <c r="T81" s="98">
        <f t="shared" si="45"/>
        <v>0</v>
      </c>
      <c r="U81" s="89">
        <f t="shared" si="52"/>
        <v>0</v>
      </c>
      <c r="V81" s="98">
        <f t="shared" si="46"/>
        <v>0</v>
      </c>
      <c r="W81" s="89">
        <f t="shared" si="47"/>
        <v>0</v>
      </c>
      <c r="X81" s="89">
        <f t="shared" si="48"/>
        <v>0</v>
      </c>
      <c r="Y81" s="87">
        <f t="shared" si="49"/>
        <v>0</v>
      </c>
    </row>
    <row r="82" spans="1:25">
      <c r="A82" s="22" t="s">
        <v>314</v>
      </c>
      <c r="B82" s="48">
        <v>0</v>
      </c>
      <c r="C82" s="48">
        <v>0</v>
      </c>
      <c r="D82" s="48">
        <v>0</v>
      </c>
      <c r="E82" s="48">
        <v>0</v>
      </c>
      <c r="F82" s="48">
        <v>0</v>
      </c>
      <c r="G82" s="48">
        <v>0</v>
      </c>
      <c r="H82" s="48">
        <v>0</v>
      </c>
      <c r="I82" s="48">
        <v>0</v>
      </c>
      <c r="J82" s="48">
        <v>0</v>
      </c>
      <c r="K82" s="48">
        <v>0</v>
      </c>
      <c r="L82" s="48">
        <v>0</v>
      </c>
      <c r="M82" s="48">
        <v>0</v>
      </c>
      <c r="O82" s="48">
        <f t="shared" si="50"/>
        <v>0</v>
      </c>
      <c r="R82" s="98">
        <f t="shared" si="44"/>
        <v>0</v>
      </c>
      <c r="S82" s="98">
        <f t="shared" si="51"/>
        <v>0</v>
      </c>
      <c r="T82" s="98">
        <f t="shared" si="45"/>
        <v>0</v>
      </c>
      <c r="U82" s="89">
        <f t="shared" si="52"/>
        <v>0</v>
      </c>
      <c r="V82" s="98">
        <f t="shared" si="46"/>
        <v>0</v>
      </c>
      <c r="W82" s="89">
        <f t="shared" si="47"/>
        <v>0</v>
      </c>
      <c r="X82" s="89">
        <f t="shared" si="48"/>
        <v>0</v>
      </c>
      <c r="Y82" s="87">
        <f t="shared" si="49"/>
        <v>0</v>
      </c>
    </row>
    <row r="83" spans="1:25">
      <c r="S83" s="97"/>
      <c r="U83" s="95"/>
    </row>
    <row r="84" spans="1:25">
      <c r="A84" s="61" t="s">
        <v>117</v>
      </c>
      <c r="B84" s="61">
        <f>+B7+B12+B20+B29+B33+B42+B46+B53+B59+B67+B71</f>
        <v>35380943.310000002</v>
      </c>
      <c r="C84" s="61">
        <f t="shared" ref="C84:M84" si="53">+C7+C12+C20+C29+C33+C42+C46+C53+C59+C67+C71</f>
        <v>33418806.280000009</v>
      </c>
      <c r="D84" s="61">
        <f t="shared" si="53"/>
        <v>41485014.509999998</v>
      </c>
      <c r="E84" s="61">
        <f t="shared" si="53"/>
        <v>45460308.68</v>
      </c>
      <c r="F84" s="61">
        <f t="shared" si="53"/>
        <v>68078402.460000008</v>
      </c>
      <c r="G84" s="61">
        <f t="shared" si="53"/>
        <v>44481306.580000006</v>
      </c>
      <c r="H84" s="61">
        <f t="shared" si="53"/>
        <v>56160053.490000002</v>
      </c>
      <c r="I84" s="61">
        <f t="shared" si="53"/>
        <v>47100252.349999987</v>
      </c>
      <c r="J84" s="61">
        <f t="shared" si="53"/>
        <v>64049805.130000003</v>
      </c>
      <c r="K84" s="61">
        <f t="shared" si="53"/>
        <v>61311472.759999998</v>
      </c>
      <c r="L84" s="61">
        <f t="shared" si="53"/>
        <v>58530431.419999994</v>
      </c>
      <c r="M84" s="61">
        <f t="shared" si="53"/>
        <v>98609645.549999982</v>
      </c>
      <c r="N84" s="61"/>
      <c r="O84" s="61">
        <f>+O7+O12+O20+O29+O33+O42+O46+O53+O59+O67+O71</f>
        <v>654066442.51999998</v>
      </c>
      <c r="P84" s="86"/>
      <c r="R84" s="97">
        <f>SUM(B84:D84)</f>
        <v>110284764.09999999</v>
      </c>
      <c r="S84" s="97">
        <f t="shared" si="51"/>
        <v>110284764.09999999</v>
      </c>
      <c r="T84" s="93">
        <f>SUM(E84:G84)</f>
        <v>158020017.72000003</v>
      </c>
      <c r="U84" s="95">
        <f t="shared" si="52"/>
        <v>268304781.82000002</v>
      </c>
      <c r="V84" s="97">
        <f>SUM(H84:J84)</f>
        <v>167310110.97</v>
      </c>
      <c r="W84" s="86">
        <f>SUM(U84:V84)</f>
        <v>435614892.79000002</v>
      </c>
      <c r="X84" s="86">
        <f>SUM(K84:M84)</f>
        <v>218451549.72999996</v>
      </c>
      <c r="Y84" s="86">
        <f>SUM(W84:X84)</f>
        <v>654066442.51999998</v>
      </c>
    </row>
    <row r="85" spans="1:25">
      <c r="D85" s="48">
        <f>SUM(B84:D84)</f>
        <v>110284764.09999999</v>
      </c>
      <c r="G85" s="48">
        <f>SUM(E84:G84)</f>
        <v>158020017.72000003</v>
      </c>
      <c r="J85" s="48">
        <f>SUM(H84:J84)</f>
        <v>167310110.97</v>
      </c>
      <c r="M85" s="48">
        <f>SUM(K84:M84)</f>
        <v>218451549.72999996</v>
      </c>
      <c r="O85" s="48">
        <f>SUM(D85:M85)</f>
        <v>654066442.51999998</v>
      </c>
    </row>
  </sheetData>
  <mergeCells count="6">
    <mergeCell ref="A2:O2"/>
    <mergeCell ref="A3:O3"/>
    <mergeCell ref="A1:O1"/>
    <mergeCell ref="V5:W5"/>
    <mergeCell ref="T5:U5"/>
    <mergeCell ref="R5:S5"/>
  </mergeCells>
  <phoneticPr fontId="0" type="noConversion"/>
  <printOptions horizontalCentered="1" verticalCentered="1"/>
  <pageMargins left="0.11811023622047245" right="0.11811023622047245" top="0.15748031496062992" bottom="0.11811023622047245" header="0.11811023622047245" footer="0"/>
  <pageSetup scale="58" orientation="landscape" horizontalDpi="300" verticalDpi="30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Y116"/>
  <sheetViews>
    <sheetView zoomScaleNormal="100" workbookViewId="0">
      <pane xSplit="1" topLeftCell="B1" activePane="topRight" state="frozen"/>
      <selection pane="topRight" activeCell="B1" sqref="B1"/>
    </sheetView>
  </sheetViews>
  <sheetFormatPr baseColWidth="10" defaultRowHeight="12.75"/>
  <cols>
    <col min="1" max="1" width="41.5703125" style="110" customWidth="1"/>
    <col min="2" max="4" width="13.7109375" style="110" customWidth="1"/>
    <col min="5" max="5" width="11.7109375" style="110" customWidth="1"/>
    <col min="6" max="6" width="11.5703125" style="110" customWidth="1"/>
    <col min="7" max="7" width="12" style="110" customWidth="1"/>
    <col min="8" max="8" width="11.7109375" style="110" customWidth="1"/>
    <col min="9" max="9" width="10.28515625" style="110" customWidth="1"/>
    <col min="10" max="10" width="12.42578125" style="110" customWidth="1"/>
    <col min="11" max="11" width="10.85546875" style="110" customWidth="1"/>
    <col min="12" max="12" width="13" style="110" customWidth="1"/>
    <col min="13" max="13" width="12.140625" style="110" customWidth="1"/>
    <col min="14" max="14" width="16" style="110" customWidth="1"/>
    <col min="15" max="16" width="11.42578125" style="110"/>
    <col min="17" max="18" width="15.28515625" style="111" customWidth="1"/>
    <col min="19" max="19" width="14.28515625" style="111" customWidth="1"/>
    <col min="20" max="20" width="15.5703125" style="112" customWidth="1"/>
    <col min="21" max="21" width="15.85546875" style="111" customWidth="1"/>
    <col min="22" max="22" width="17.7109375" style="112" customWidth="1"/>
    <col min="23" max="23" width="16.7109375" style="112" customWidth="1"/>
    <col min="24" max="24" width="17.42578125" style="111" customWidth="1"/>
    <col min="25" max="25" width="11.42578125" style="111"/>
    <col min="26" max="16384" width="11.42578125" style="110"/>
  </cols>
  <sheetData>
    <row r="2" spans="1:24">
      <c r="A2" s="168" t="s">
        <v>320</v>
      </c>
      <c r="B2" s="168"/>
      <c r="C2" s="168"/>
      <c r="D2" s="168"/>
      <c r="E2" s="168"/>
      <c r="F2" s="168"/>
      <c r="G2" s="168"/>
      <c r="H2" s="168"/>
      <c r="I2" s="168"/>
      <c r="J2" s="168"/>
      <c r="K2" s="168"/>
      <c r="L2" s="168"/>
      <c r="M2" s="168"/>
      <c r="N2" s="168"/>
    </row>
    <row r="3" spans="1:24">
      <c r="A3" s="169" t="s">
        <v>324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</row>
    <row r="4" spans="1:24">
      <c r="A4" s="113"/>
      <c r="B4" s="114" t="s">
        <v>118</v>
      </c>
      <c r="C4" s="114" t="s">
        <v>119</v>
      </c>
      <c r="D4" s="114" t="s">
        <v>120</v>
      </c>
      <c r="E4" s="114" t="s">
        <v>121</v>
      </c>
      <c r="F4" s="114" t="s">
        <v>122</v>
      </c>
      <c r="G4" s="114" t="s">
        <v>123</v>
      </c>
      <c r="H4" s="114" t="s">
        <v>124</v>
      </c>
      <c r="I4" s="114" t="s">
        <v>125</v>
      </c>
      <c r="J4" s="114" t="s">
        <v>126</v>
      </c>
      <c r="K4" s="114" t="s">
        <v>127</v>
      </c>
      <c r="L4" s="114" t="s">
        <v>128</v>
      </c>
      <c r="M4" s="114" t="s">
        <v>129</v>
      </c>
      <c r="N4" s="114" t="s">
        <v>18</v>
      </c>
      <c r="Q4" s="170" t="s">
        <v>253</v>
      </c>
      <c r="R4" s="170"/>
      <c r="S4" s="170" t="s">
        <v>258</v>
      </c>
      <c r="T4" s="170"/>
      <c r="U4" s="170" t="s">
        <v>256</v>
      </c>
      <c r="V4" s="170"/>
      <c r="W4" s="115" t="s">
        <v>264</v>
      </c>
      <c r="X4" s="116" t="s">
        <v>250</v>
      </c>
    </row>
    <row r="5" spans="1:24">
      <c r="A5" s="113"/>
      <c r="B5" s="113"/>
      <c r="C5" s="113"/>
      <c r="D5" s="113"/>
      <c r="E5" s="113"/>
      <c r="F5" s="113"/>
      <c r="G5" s="113"/>
      <c r="H5" s="113"/>
      <c r="I5" s="113"/>
      <c r="J5" s="113"/>
      <c r="K5" s="113"/>
      <c r="L5" s="113"/>
      <c r="M5" s="113"/>
      <c r="N5" s="113"/>
    </row>
    <row r="6" spans="1:24">
      <c r="A6" s="117" t="s">
        <v>159</v>
      </c>
      <c r="B6" s="117">
        <f>SUM(B7:B9)</f>
        <v>0</v>
      </c>
      <c r="C6" s="117">
        <f t="shared" ref="C6:N6" si="0">SUM(C7:C9)</f>
        <v>0</v>
      </c>
      <c r="D6" s="117">
        <f t="shared" si="0"/>
        <v>0</v>
      </c>
      <c r="E6" s="117">
        <f t="shared" si="0"/>
        <v>0</v>
      </c>
      <c r="F6" s="117">
        <f t="shared" si="0"/>
        <v>0</v>
      </c>
      <c r="G6" s="117">
        <f t="shared" si="0"/>
        <v>0</v>
      </c>
      <c r="H6" s="117">
        <f t="shared" si="0"/>
        <v>0</v>
      </c>
      <c r="I6" s="117">
        <f t="shared" si="0"/>
        <v>0</v>
      </c>
      <c r="J6" s="117">
        <f t="shared" si="0"/>
        <v>0</v>
      </c>
      <c r="K6" s="117">
        <f t="shared" si="0"/>
        <v>0</v>
      </c>
      <c r="L6" s="117">
        <f t="shared" si="0"/>
        <v>0</v>
      </c>
      <c r="M6" s="117">
        <f t="shared" si="0"/>
        <v>0</v>
      </c>
      <c r="N6" s="130">
        <f t="shared" si="0"/>
        <v>0</v>
      </c>
      <c r="Q6" s="118">
        <f>SUM(B6:D6)</f>
        <v>0</v>
      </c>
      <c r="R6" s="118">
        <f>SUM(Q6)</f>
        <v>0</v>
      </c>
      <c r="S6" s="118">
        <f>SUM(E6:G6)</f>
        <v>0</v>
      </c>
      <c r="T6" s="119">
        <f>SUM(R6:S6)</f>
        <v>0</v>
      </c>
      <c r="U6" s="118">
        <f>+H6+I6+J6</f>
        <v>0</v>
      </c>
      <c r="V6" s="119">
        <f>SUM(T6:U6)</f>
        <v>0</v>
      </c>
      <c r="W6" s="119">
        <f>+K6+L6+M6</f>
        <v>0</v>
      </c>
      <c r="X6" s="120">
        <f>+V6+W6</f>
        <v>0</v>
      </c>
    </row>
    <row r="7" spans="1:24">
      <c r="A7" s="113" t="s">
        <v>160</v>
      </c>
      <c r="B7" s="113">
        <v>0</v>
      </c>
      <c r="C7" s="113">
        <v>0</v>
      </c>
      <c r="D7" s="113">
        <v>0</v>
      </c>
      <c r="E7" s="113">
        <v>0</v>
      </c>
      <c r="F7" s="113">
        <v>0</v>
      </c>
      <c r="G7" s="113">
        <v>0</v>
      </c>
      <c r="H7" s="113">
        <v>0</v>
      </c>
      <c r="I7" s="113">
        <v>0</v>
      </c>
      <c r="J7" s="113">
        <v>0</v>
      </c>
      <c r="K7" s="113">
        <v>0</v>
      </c>
      <c r="L7" s="113">
        <v>0</v>
      </c>
      <c r="M7" s="113">
        <v>0</v>
      </c>
      <c r="N7" s="113">
        <f>SUM(B7:M7)</f>
        <v>0</v>
      </c>
      <c r="Q7" s="121">
        <f>SUM(B7:D7)</f>
        <v>0</v>
      </c>
      <c r="R7" s="121">
        <f t="shared" ref="R7:R75" si="1">SUM(Q7)</f>
        <v>0</v>
      </c>
      <c r="S7" s="121">
        <f>SUM(E7:G7)</f>
        <v>0</v>
      </c>
      <c r="T7" s="112">
        <f t="shared" ref="T7:T75" si="2">SUM(R7:S7)</f>
        <v>0</v>
      </c>
      <c r="U7" s="121">
        <f>+H7+I7+J7</f>
        <v>0</v>
      </c>
      <c r="V7" s="112">
        <f>SUM(T7:U7)</f>
        <v>0</v>
      </c>
      <c r="W7" s="112">
        <f>+K7+L7+M7</f>
        <v>0</v>
      </c>
      <c r="X7" s="111">
        <f>+V7+W7</f>
        <v>0</v>
      </c>
    </row>
    <row r="8" spans="1:24">
      <c r="A8" s="113" t="s">
        <v>161</v>
      </c>
      <c r="B8" s="113">
        <v>0</v>
      </c>
      <c r="C8" s="113">
        <v>0</v>
      </c>
      <c r="D8" s="113">
        <v>0</v>
      </c>
      <c r="E8" s="113">
        <v>0</v>
      </c>
      <c r="F8" s="113">
        <v>0</v>
      </c>
      <c r="G8" s="113">
        <v>0</v>
      </c>
      <c r="H8" s="113">
        <v>0</v>
      </c>
      <c r="I8" s="113">
        <v>0</v>
      </c>
      <c r="J8" s="113">
        <v>0</v>
      </c>
      <c r="K8" s="113">
        <v>0</v>
      </c>
      <c r="L8" s="113">
        <v>0</v>
      </c>
      <c r="M8" s="113">
        <v>0</v>
      </c>
      <c r="N8" s="113">
        <f>SUM(B8:M8)</f>
        <v>0</v>
      </c>
      <c r="Q8" s="121">
        <f>SUM(B8:D8)</f>
        <v>0</v>
      </c>
      <c r="R8" s="121">
        <f t="shared" si="1"/>
        <v>0</v>
      </c>
      <c r="S8" s="121">
        <f t="shared" ref="S8:S60" si="3">SUM(E8:G8)</f>
        <v>0</v>
      </c>
      <c r="T8" s="112">
        <f t="shared" si="2"/>
        <v>0</v>
      </c>
      <c r="U8" s="121">
        <f>+H8+I8+J8</f>
        <v>0</v>
      </c>
      <c r="V8" s="112">
        <f>SUM(T8:U8)</f>
        <v>0</v>
      </c>
      <c r="W8" s="112">
        <f t="shared" ref="W8:W60" si="4">+K8+L8+M8</f>
        <v>0</v>
      </c>
      <c r="X8" s="111">
        <f t="shared" ref="X8:X60" si="5">+V8+W8</f>
        <v>0</v>
      </c>
    </row>
    <row r="9" spans="1:24">
      <c r="A9" s="113" t="s">
        <v>162</v>
      </c>
      <c r="B9" s="113">
        <v>0</v>
      </c>
      <c r="C9" s="113">
        <v>0</v>
      </c>
      <c r="D9" s="113">
        <v>0</v>
      </c>
      <c r="E9" s="113">
        <v>0</v>
      </c>
      <c r="F9" s="113">
        <v>0</v>
      </c>
      <c r="G9" s="113">
        <v>0</v>
      </c>
      <c r="H9" s="113">
        <v>0</v>
      </c>
      <c r="I9" s="113">
        <v>0</v>
      </c>
      <c r="J9" s="113">
        <v>0</v>
      </c>
      <c r="K9" s="113">
        <v>0</v>
      </c>
      <c r="L9" s="113">
        <v>0</v>
      </c>
      <c r="M9" s="113">
        <v>0</v>
      </c>
      <c r="N9" s="113">
        <f>SUM(B9:M9)</f>
        <v>0</v>
      </c>
      <c r="Q9" s="121">
        <f>SUM(B9:D9)</f>
        <v>0</v>
      </c>
      <c r="R9" s="121">
        <f t="shared" si="1"/>
        <v>0</v>
      </c>
      <c r="S9" s="121">
        <f t="shared" si="3"/>
        <v>0</v>
      </c>
      <c r="T9" s="112">
        <f t="shared" si="2"/>
        <v>0</v>
      </c>
      <c r="U9" s="121">
        <f t="shared" ref="U9:U60" si="6">+H9+I9+J9</f>
        <v>0</v>
      </c>
      <c r="V9" s="112">
        <f>SUM(T9:U9)</f>
        <v>0</v>
      </c>
      <c r="W9" s="112">
        <f t="shared" si="4"/>
        <v>0</v>
      </c>
      <c r="X9" s="111">
        <f t="shared" si="5"/>
        <v>0</v>
      </c>
    </row>
    <row r="10" spans="1:24">
      <c r="A10" s="113"/>
      <c r="B10" s="113"/>
      <c r="C10" s="113"/>
      <c r="D10" s="113"/>
      <c r="E10" s="113"/>
      <c r="F10" s="113"/>
      <c r="G10" s="113"/>
      <c r="H10" s="113"/>
      <c r="I10" s="113"/>
      <c r="J10" s="113"/>
      <c r="K10" s="113"/>
      <c r="L10" s="113"/>
      <c r="M10" s="113"/>
      <c r="N10" s="113" t="s">
        <v>1</v>
      </c>
      <c r="Q10" s="121"/>
      <c r="R10" s="118"/>
      <c r="S10" s="121"/>
      <c r="T10" s="119"/>
      <c r="U10" s="121"/>
    </row>
    <row r="11" spans="1:24">
      <c r="A11" s="117" t="s">
        <v>163</v>
      </c>
      <c r="B11" s="117">
        <f>SUM(B12:B17)</f>
        <v>0</v>
      </c>
      <c r="C11" s="117">
        <f t="shared" ref="C11:N11" si="7">SUM(C12:C17)</f>
        <v>0</v>
      </c>
      <c r="D11" s="117">
        <f t="shared" si="7"/>
        <v>0</v>
      </c>
      <c r="E11" s="117">
        <f t="shared" si="7"/>
        <v>0</v>
      </c>
      <c r="F11" s="117">
        <f t="shared" si="7"/>
        <v>0</v>
      </c>
      <c r="G11" s="117">
        <f t="shared" si="7"/>
        <v>0</v>
      </c>
      <c r="H11" s="117">
        <f t="shared" si="7"/>
        <v>0</v>
      </c>
      <c r="I11" s="117">
        <f t="shared" si="7"/>
        <v>0</v>
      </c>
      <c r="J11" s="117">
        <f t="shared" si="7"/>
        <v>0</v>
      </c>
      <c r="K11" s="117">
        <f t="shared" si="7"/>
        <v>0</v>
      </c>
      <c r="L11" s="117">
        <f t="shared" si="7"/>
        <v>0</v>
      </c>
      <c r="M11" s="117">
        <f t="shared" si="7"/>
        <v>0</v>
      </c>
      <c r="N11" s="130">
        <f t="shared" si="7"/>
        <v>0</v>
      </c>
      <c r="Q11" s="118">
        <f t="shared" ref="Q11:Q17" si="8">SUM(B11:D11)</f>
        <v>0</v>
      </c>
      <c r="R11" s="118">
        <f t="shared" si="1"/>
        <v>0</v>
      </c>
      <c r="S11" s="118">
        <f>SUM(E11:G11)</f>
        <v>0</v>
      </c>
      <c r="T11" s="119">
        <f t="shared" si="2"/>
        <v>0</v>
      </c>
      <c r="U11" s="118">
        <f>+H11+I11+J11</f>
        <v>0</v>
      </c>
      <c r="V11" s="119">
        <f t="shared" ref="V11:V17" si="9">SUM(T11:U11)</f>
        <v>0</v>
      </c>
      <c r="W11" s="119">
        <f>+K11+L11+M11</f>
        <v>0</v>
      </c>
      <c r="X11" s="120">
        <f>+V11+W11</f>
        <v>0</v>
      </c>
    </row>
    <row r="12" spans="1:24">
      <c r="A12" s="113" t="s">
        <v>164</v>
      </c>
      <c r="B12" s="113">
        <v>0</v>
      </c>
      <c r="C12" s="113">
        <v>0</v>
      </c>
      <c r="D12" s="113">
        <v>0</v>
      </c>
      <c r="E12" s="113">
        <v>0</v>
      </c>
      <c r="F12" s="113">
        <v>0</v>
      </c>
      <c r="G12" s="113">
        <v>0</v>
      </c>
      <c r="H12" s="113">
        <v>0</v>
      </c>
      <c r="I12" s="113">
        <v>0</v>
      </c>
      <c r="J12" s="113">
        <v>0</v>
      </c>
      <c r="K12" s="113">
        <v>0</v>
      </c>
      <c r="L12" s="113">
        <v>0</v>
      </c>
      <c r="M12" s="113">
        <v>0</v>
      </c>
      <c r="N12" s="113">
        <f t="shared" ref="N12:N17" si="10">SUM(B12:M12)</f>
        <v>0</v>
      </c>
      <c r="Q12" s="121">
        <f t="shared" si="8"/>
        <v>0</v>
      </c>
      <c r="R12" s="121">
        <f t="shared" si="1"/>
        <v>0</v>
      </c>
      <c r="S12" s="121">
        <f t="shared" si="3"/>
        <v>0</v>
      </c>
      <c r="T12" s="112">
        <f t="shared" si="2"/>
        <v>0</v>
      </c>
      <c r="U12" s="121">
        <f t="shared" si="6"/>
        <v>0</v>
      </c>
      <c r="V12" s="112">
        <f t="shared" si="9"/>
        <v>0</v>
      </c>
      <c r="W12" s="112">
        <f t="shared" si="4"/>
        <v>0</v>
      </c>
      <c r="X12" s="111">
        <f t="shared" si="5"/>
        <v>0</v>
      </c>
    </row>
    <row r="13" spans="1:24">
      <c r="A13" s="113" t="s">
        <v>165</v>
      </c>
      <c r="B13" s="113">
        <v>0</v>
      </c>
      <c r="C13" s="113">
        <v>0</v>
      </c>
      <c r="D13" s="113">
        <v>0</v>
      </c>
      <c r="E13" s="113">
        <v>0</v>
      </c>
      <c r="F13" s="113">
        <v>0</v>
      </c>
      <c r="G13" s="113">
        <v>0</v>
      </c>
      <c r="H13" s="113">
        <v>0</v>
      </c>
      <c r="I13" s="113">
        <v>0</v>
      </c>
      <c r="J13" s="113">
        <v>0</v>
      </c>
      <c r="K13" s="113">
        <v>0</v>
      </c>
      <c r="L13" s="113">
        <v>0</v>
      </c>
      <c r="M13" s="113">
        <v>0</v>
      </c>
      <c r="N13" s="113">
        <f t="shared" si="10"/>
        <v>0</v>
      </c>
      <c r="Q13" s="121">
        <f t="shared" si="8"/>
        <v>0</v>
      </c>
      <c r="R13" s="121">
        <f t="shared" si="1"/>
        <v>0</v>
      </c>
      <c r="S13" s="121">
        <f t="shared" si="3"/>
        <v>0</v>
      </c>
      <c r="T13" s="112">
        <f t="shared" si="2"/>
        <v>0</v>
      </c>
      <c r="U13" s="121">
        <f t="shared" si="6"/>
        <v>0</v>
      </c>
      <c r="V13" s="112">
        <f t="shared" si="9"/>
        <v>0</v>
      </c>
      <c r="W13" s="112">
        <f t="shared" si="4"/>
        <v>0</v>
      </c>
      <c r="X13" s="111">
        <f t="shared" si="5"/>
        <v>0</v>
      </c>
    </row>
    <row r="14" spans="1:24">
      <c r="A14" s="113" t="s">
        <v>166</v>
      </c>
      <c r="B14" s="113">
        <v>0</v>
      </c>
      <c r="C14" s="113">
        <v>0</v>
      </c>
      <c r="D14" s="113">
        <v>0</v>
      </c>
      <c r="E14" s="113">
        <v>0</v>
      </c>
      <c r="F14" s="113">
        <v>0</v>
      </c>
      <c r="G14" s="113">
        <v>0</v>
      </c>
      <c r="H14" s="113">
        <v>0</v>
      </c>
      <c r="I14" s="113">
        <v>0</v>
      </c>
      <c r="J14" s="113">
        <v>0</v>
      </c>
      <c r="K14" s="113">
        <v>0</v>
      </c>
      <c r="L14" s="113">
        <v>0</v>
      </c>
      <c r="M14" s="113">
        <v>0</v>
      </c>
      <c r="N14" s="113">
        <f t="shared" si="10"/>
        <v>0</v>
      </c>
      <c r="Q14" s="121">
        <f t="shared" si="8"/>
        <v>0</v>
      </c>
      <c r="R14" s="121">
        <f t="shared" si="1"/>
        <v>0</v>
      </c>
      <c r="S14" s="121">
        <f t="shared" si="3"/>
        <v>0</v>
      </c>
      <c r="T14" s="112">
        <f t="shared" si="2"/>
        <v>0</v>
      </c>
      <c r="U14" s="121">
        <f t="shared" si="6"/>
        <v>0</v>
      </c>
      <c r="V14" s="112">
        <f t="shared" si="9"/>
        <v>0</v>
      </c>
      <c r="W14" s="112">
        <f t="shared" si="4"/>
        <v>0</v>
      </c>
      <c r="X14" s="111">
        <f t="shared" si="5"/>
        <v>0</v>
      </c>
    </row>
    <row r="15" spans="1:24">
      <c r="A15" s="113" t="s">
        <v>167</v>
      </c>
      <c r="B15" s="113">
        <v>0</v>
      </c>
      <c r="C15" s="113">
        <v>0</v>
      </c>
      <c r="D15" s="113">
        <v>0</v>
      </c>
      <c r="E15" s="113">
        <v>0</v>
      </c>
      <c r="F15" s="113">
        <v>0</v>
      </c>
      <c r="G15" s="113">
        <v>0</v>
      </c>
      <c r="H15" s="113">
        <v>0</v>
      </c>
      <c r="I15" s="113">
        <v>0</v>
      </c>
      <c r="J15" s="113">
        <v>0</v>
      </c>
      <c r="K15" s="113">
        <v>0</v>
      </c>
      <c r="L15" s="113">
        <v>0</v>
      </c>
      <c r="M15" s="113">
        <v>0</v>
      </c>
      <c r="N15" s="113">
        <f t="shared" si="10"/>
        <v>0</v>
      </c>
      <c r="Q15" s="121">
        <f t="shared" si="8"/>
        <v>0</v>
      </c>
      <c r="R15" s="121">
        <f t="shared" si="1"/>
        <v>0</v>
      </c>
      <c r="S15" s="121">
        <f t="shared" si="3"/>
        <v>0</v>
      </c>
      <c r="T15" s="112">
        <f t="shared" si="2"/>
        <v>0</v>
      </c>
      <c r="U15" s="121">
        <f t="shared" si="6"/>
        <v>0</v>
      </c>
      <c r="V15" s="112">
        <f t="shared" si="9"/>
        <v>0</v>
      </c>
      <c r="W15" s="112">
        <f t="shared" si="4"/>
        <v>0</v>
      </c>
      <c r="X15" s="111">
        <f t="shared" si="5"/>
        <v>0</v>
      </c>
    </row>
    <row r="16" spans="1:24">
      <c r="A16" s="113" t="s">
        <v>168</v>
      </c>
      <c r="B16" s="113">
        <v>0</v>
      </c>
      <c r="C16" s="113">
        <v>0</v>
      </c>
      <c r="D16" s="113">
        <v>0</v>
      </c>
      <c r="E16" s="113">
        <v>0</v>
      </c>
      <c r="F16" s="113">
        <v>0</v>
      </c>
      <c r="G16" s="113">
        <v>0</v>
      </c>
      <c r="H16" s="113">
        <v>0</v>
      </c>
      <c r="I16" s="113">
        <v>0</v>
      </c>
      <c r="J16" s="113">
        <v>0</v>
      </c>
      <c r="K16" s="113">
        <v>0</v>
      </c>
      <c r="L16" s="113">
        <v>0</v>
      </c>
      <c r="M16" s="113">
        <v>0</v>
      </c>
      <c r="N16" s="113">
        <f t="shared" si="10"/>
        <v>0</v>
      </c>
      <c r="Q16" s="121">
        <f t="shared" si="8"/>
        <v>0</v>
      </c>
      <c r="R16" s="121">
        <f t="shared" si="1"/>
        <v>0</v>
      </c>
      <c r="S16" s="121">
        <f t="shared" si="3"/>
        <v>0</v>
      </c>
      <c r="T16" s="112">
        <f t="shared" si="2"/>
        <v>0</v>
      </c>
      <c r="U16" s="121">
        <f t="shared" si="6"/>
        <v>0</v>
      </c>
      <c r="V16" s="112">
        <f t="shared" si="9"/>
        <v>0</v>
      </c>
      <c r="W16" s="112">
        <f t="shared" si="4"/>
        <v>0</v>
      </c>
      <c r="X16" s="111">
        <f t="shared" si="5"/>
        <v>0</v>
      </c>
    </row>
    <row r="17" spans="1:24">
      <c r="A17" s="113" t="s">
        <v>116</v>
      </c>
      <c r="B17" s="113">
        <v>0</v>
      </c>
      <c r="C17" s="113">
        <v>0</v>
      </c>
      <c r="D17" s="113">
        <v>0</v>
      </c>
      <c r="E17" s="113">
        <v>0</v>
      </c>
      <c r="F17" s="113">
        <v>0</v>
      </c>
      <c r="G17" s="113">
        <v>0</v>
      </c>
      <c r="H17" s="113">
        <v>0</v>
      </c>
      <c r="I17" s="113">
        <v>0</v>
      </c>
      <c r="J17" s="113">
        <v>0</v>
      </c>
      <c r="K17" s="113">
        <v>0</v>
      </c>
      <c r="L17" s="113">
        <v>0</v>
      </c>
      <c r="M17" s="113">
        <v>0</v>
      </c>
      <c r="N17" s="113">
        <f t="shared" si="10"/>
        <v>0</v>
      </c>
      <c r="Q17" s="121">
        <f t="shared" si="8"/>
        <v>0</v>
      </c>
      <c r="R17" s="121">
        <f t="shared" si="1"/>
        <v>0</v>
      </c>
      <c r="S17" s="121">
        <f t="shared" si="3"/>
        <v>0</v>
      </c>
      <c r="T17" s="112">
        <f t="shared" si="2"/>
        <v>0</v>
      </c>
      <c r="U17" s="121">
        <f t="shared" si="6"/>
        <v>0</v>
      </c>
      <c r="V17" s="112">
        <f t="shared" si="9"/>
        <v>0</v>
      </c>
      <c r="W17" s="112">
        <f t="shared" si="4"/>
        <v>0</v>
      </c>
      <c r="X17" s="111">
        <f t="shared" si="5"/>
        <v>0</v>
      </c>
    </row>
    <row r="18" spans="1:24">
      <c r="A18" s="113"/>
      <c r="B18" s="113"/>
      <c r="C18" s="113"/>
      <c r="D18" s="113"/>
      <c r="E18" s="113"/>
      <c r="F18" s="113"/>
      <c r="G18" s="113"/>
      <c r="H18" s="113"/>
      <c r="I18" s="113"/>
      <c r="J18" s="113"/>
      <c r="K18" s="113"/>
      <c r="L18" s="113"/>
      <c r="M18" s="113"/>
      <c r="N18" s="113" t="s">
        <v>1</v>
      </c>
      <c r="Q18" s="121"/>
      <c r="R18" s="121"/>
      <c r="S18" s="121"/>
      <c r="U18" s="121"/>
    </row>
    <row r="19" spans="1:24">
      <c r="A19" s="117" t="s">
        <v>169</v>
      </c>
      <c r="B19" s="117">
        <f>SUM(B20:B26)</f>
        <v>0</v>
      </c>
      <c r="C19" s="117">
        <f t="shared" ref="C19:N19" si="11">SUM(C20:C26)</f>
        <v>0</v>
      </c>
      <c r="D19" s="117">
        <f t="shared" si="11"/>
        <v>0</v>
      </c>
      <c r="E19" s="117">
        <f t="shared" si="11"/>
        <v>0</v>
      </c>
      <c r="F19" s="117">
        <f t="shared" si="11"/>
        <v>0</v>
      </c>
      <c r="G19" s="117">
        <f t="shared" si="11"/>
        <v>0</v>
      </c>
      <c r="H19" s="117">
        <f t="shared" si="11"/>
        <v>0</v>
      </c>
      <c r="I19" s="117">
        <f t="shared" si="11"/>
        <v>0</v>
      </c>
      <c r="J19" s="117">
        <f t="shared" si="11"/>
        <v>0</v>
      </c>
      <c r="K19" s="117">
        <f t="shared" si="11"/>
        <v>0</v>
      </c>
      <c r="L19" s="117">
        <f t="shared" si="11"/>
        <v>0</v>
      </c>
      <c r="M19" s="117">
        <f t="shared" si="11"/>
        <v>0</v>
      </c>
      <c r="N19" s="130">
        <f t="shared" si="11"/>
        <v>0</v>
      </c>
      <c r="Q19" s="118">
        <f>SUM(B19:D19)</f>
        <v>0</v>
      </c>
      <c r="R19" s="118">
        <f t="shared" si="1"/>
        <v>0</v>
      </c>
      <c r="S19" s="118">
        <f>SUM(E19:G19)</f>
        <v>0</v>
      </c>
      <c r="T19" s="119">
        <f t="shared" si="2"/>
        <v>0</v>
      </c>
      <c r="U19" s="118">
        <f>+H19+I19+J19</f>
        <v>0</v>
      </c>
      <c r="V19" s="119">
        <f t="shared" ref="V19:V25" si="12">SUM(T19:U19)</f>
        <v>0</v>
      </c>
      <c r="W19" s="119">
        <f>+K19+L19+M19</f>
        <v>0</v>
      </c>
      <c r="X19" s="120">
        <f>+V19+W19</f>
        <v>0</v>
      </c>
    </row>
    <row r="20" spans="1:24">
      <c r="A20" s="113" t="s">
        <v>170</v>
      </c>
      <c r="B20" s="113">
        <v>0</v>
      </c>
      <c r="C20" s="113">
        <v>0</v>
      </c>
      <c r="D20" s="113">
        <v>0</v>
      </c>
      <c r="E20" s="113">
        <v>0</v>
      </c>
      <c r="F20" s="113">
        <v>0</v>
      </c>
      <c r="G20" s="113">
        <v>0</v>
      </c>
      <c r="H20" s="113">
        <v>0</v>
      </c>
      <c r="I20" s="113">
        <v>0</v>
      </c>
      <c r="J20" s="113">
        <v>0</v>
      </c>
      <c r="K20" s="113">
        <v>0</v>
      </c>
      <c r="L20" s="113">
        <v>0</v>
      </c>
      <c r="M20" s="113">
        <v>0</v>
      </c>
      <c r="N20" s="113">
        <f t="shared" ref="N20:N25" si="13">SUM(B20:M20)</f>
        <v>0</v>
      </c>
      <c r="Q20" s="121">
        <f t="shared" ref="Q20:Q25" si="14">SUM(B20:D20)</f>
        <v>0</v>
      </c>
      <c r="R20" s="121">
        <f t="shared" si="1"/>
        <v>0</v>
      </c>
      <c r="S20" s="121">
        <f t="shared" si="3"/>
        <v>0</v>
      </c>
      <c r="T20" s="112">
        <f t="shared" si="2"/>
        <v>0</v>
      </c>
      <c r="U20" s="121">
        <f t="shared" si="6"/>
        <v>0</v>
      </c>
      <c r="V20" s="112">
        <f t="shared" si="12"/>
        <v>0</v>
      </c>
      <c r="W20" s="112">
        <f t="shared" si="4"/>
        <v>0</v>
      </c>
      <c r="X20" s="111">
        <f t="shared" si="5"/>
        <v>0</v>
      </c>
    </row>
    <row r="21" spans="1:24">
      <c r="A21" s="113" t="s">
        <v>171</v>
      </c>
      <c r="B21" s="113">
        <v>0</v>
      </c>
      <c r="C21" s="113">
        <v>0</v>
      </c>
      <c r="D21" s="113">
        <v>0</v>
      </c>
      <c r="E21" s="113">
        <v>0</v>
      </c>
      <c r="F21" s="113">
        <v>0</v>
      </c>
      <c r="G21" s="113">
        <v>0</v>
      </c>
      <c r="H21" s="113">
        <v>0</v>
      </c>
      <c r="I21" s="113">
        <v>0</v>
      </c>
      <c r="J21" s="113">
        <v>0</v>
      </c>
      <c r="K21" s="113">
        <v>0</v>
      </c>
      <c r="L21" s="113">
        <v>0</v>
      </c>
      <c r="M21" s="113">
        <v>0</v>
      </c>
      <c r="N21" s="113">
        <f t="shared" si="13"/>
        <v>0</v>
      </c>
      <c r="Q21" s="121">
        <f t="shared" si="14"/>
        <v>0</v>
      </c>
      <c r="R21" s="121">
        <f t="shared" si="1"/>
        <v>0</v>
      </c>
      <c r="S21" s="121">
        <f t="shared" si="3"/>
        <v>0</v>
      </c>
      <c r="T21" s="112">
        <f t="shared" si="2"/>
        <v>0</v>
      </c>
      <c r="U21" s="121">
        <f t="shared" si="6"/>
        <v>0</v>
      </c>
      <c r="V21" s="112">
        <f t="shared" si="12"/>
        <v>0</v>
      </c>
      <c r="W21" s="112">
        <f t="shared" si="4"/>
        <v>0</v>
      </c>
      <c r="X21" s="111">
        <f t="shared" si="5"/>
        <v>0</v>
      </c>
    </row>
    <row r="22" spans="1:24">
      <c r="A22" s="113" t="s">
        <v>172</v>
      </c>
      <c r="B22" s="113">
        <v>0</v>
      </c>
      <c r="C22" s="113">
        <v>0</v>
      </c>
      <c r="D22" s="113">
        <v>0</v>
      </c>
      <c r="E22" s="113">
        <v>0</v>
      </c>
      <c r="F22" s="113">
        <v>0</v>
      </c>
      <c r="G22" s="113">
        <v>0</v>
      </c>
      <c r="H22" s="113">
        <v>0</v>
      </c>
      <c r="I22" s="113">
        <v>0</v>
      </c>
      <c r="J22" s="113">
        <v>0</v>
      </c>
      <c r="K22" s="113">
        <v>0</v>
      </c>
      <c r="L22" s="113">
        <v>0</v>
      </c>
      <c r="M22" s="113">
        <v>0</v>
      </c>
      <c r="N22" s="113">
        <f t="shared" si="13"/>
        <v>0</v>
      </c>
      <c r="Q22" s="121">
        <f t="shared" si="14"/>
        <v>0</v>
      </c>
      <c r="R22" s="121">
        <f t="shared" si="1"/>
        <v>0</v>
      </c>
      <c r="S22" s="121">
        <f t="shared" si="3"/>
        <v>0</v>
      </c>
      <c r="T22" s="112">
        <f t="shared" si="2"/>
        <v>0</v>
      </c>
      <c r="U22" s="121">
        <f t="shared" si="6"/>
        <v>0</v>
      </c>
      <c r="V22" s="112">
        <f t="shared" si="12"/>
        <v>0</v>
      </c>
      <c r="W22" s="112">
        <f t="shared" si="4"/>
        <v>0</v>
      </c>
      <c r="X22" s="111">
        <f t="shared" si="5"/>
        <v>0</v>
      </c>
    </row>
    <row r="23" spans="1:24">
      <c r="A23" s="113" t="s">
        <v>173</v>
      </c>
      <c r="B23" s="113">
        <v>0</v>
      </c>
      <c r="C23" s="113">
        <v>0</v>
      </c>
      <c r="D23" s="113">
        <v>0</v>
      </c>
      <c r="E23" s="113">
        <v>0</v>
      </c>
      <c r="F23" s="113">
        <v>0</v>
      </c>
      <c r="G23" s="113">
        <v>0</v>
      </c>
      <c r="H23" s="113">
        <v>0</v>
      </c>
      <c r="I23" s="113">
        <v>0</v>
      </c>
      <c r="J23" s="113">
        <v>0</v>
      </c>
      <c r="K23" s="113">
        <v>0</v>
      </c>
      <c r="L23" s="113">
        <v>0</v>
      </c>
      <c r="M23" s="113">
        <v>0</v>
      </c>
      <c r="N23" s="113">
        <f t="shared" si="13"/>
        <v>0</v>
      </c>
      <c r="Q23" s="121">
        <f t="shared" si="14"/>
        <v>0</v>
      </c>
      <c r="R23" s="121">
        <f t="shared" si="1"/>
        <v>0</v>
      </c>
      <c r="S23" s="121">
        <f t="shared" si="3"/>
        <v>0</v>
      </c>
      <c r="T23" s="112">
        <f t="shared" si="2"/>
        <v>0</v>
      </c>
      <c r="U23" s="121">
        <f t="shared" si="6"/>
        <v>0</v>
      </c>
      <c r="V23" s="112">
        <f t="shared" si="12"/>
        <v>0</v>
      </c>
      <c r="W23" s="112">
        <f t="shared" si="4"/>
        <v>0</v>
      </c>
      <c r="X23" s="111">
        <f t="shared" si="5"/>
        <v>0</v>
      </c>
    </row>
    <row r="24" spans="1:24">
      <c r="A24" s="113" t="s">
        <v>174</v>
      </c>
      <c r="B24" s="113">
        <v>0</v>
      </c>
      <c r="C24" s="113">
        <v>0</v>
      </c>
      <c r="D24" s="113">
        <v>0</v>
      </c>
      <c r="E24" s="113">
        <v>0</v>
      </c>
      <c r="F24" s="113">
        <v>0</v>
      </c>
      <c r="G24" s="113">
        <v>0</v>
      </c>
      <c r="H24" s="113">
        <v>0</v>
      </c>
      <c r="I24" s="113">
        <v>0</v>
      </c>
      <c r="J24" s="113">
        <v>0</v>
      </c>
      <c r="K24" s="113">
        <v>0</v>
      </c>
      <c r="L24" s="113">
        <v>0</v>
      </c>
      <c r="M24" s="113">
        <v>0</v>
      </c>
      <c r="N24" s="113">
        <f t="shared" si="13"/>
        <v>0</v>
      </c>
      <c r="Q24" s="121">
        <f t="shared" si="14"/>
        <v>0</v>
      </c>
      <c r="R24" s="121">
        <f t="shared" si="1"/>
        <v>0</v>
      </c>
      <c r="S24" s="121">
        <f t="shared" si="3"/>
        <v>0</v>
      </c>
      <c r="T24" s="112">
        <f t="shared" si="2"/>
        <v>0</v>
      </c>
      <c r="U24" s="121">
        <f t="shared" si="6"/>
        <v>0</v>
      </c>
      <c r="V24" s="112">
        <f t="shared" si="12"/>
        <v>0</v>
      </c>
      <c r="W24" s="112">
        <f t="shared" si="4"/>
        <v>0</v>
      </c>
      <c r="X24" s="111">
        <f t="shared" si="5"/>
        <v>0</v>
      </c>
    </row>
    <row r="25" spans="1:24">
      <c r="A25" s="113" t="s">
        <v>116</v>
      </c>
      <c r="B25" s="113">
        <v>0</v>
      </c>
      <c r="C25" s="113">
        <v>0</v>
      </c>
      <c r="D25" s="113">
        <v>0</v>
      </c>
      <c r="E25" s="113">
        <v>0</v>
      </c>
      <c r="F25" s="113">
        <v>0</v>
      </c>
      <c r="G25" s="113">
        <v>0</v>
      </c>
      <c r="H25" s="113">
        <v>0</v>
      </c>
      <c r="I25" s="113">
        <v>0</v>
      </c>
      <c r="J25" s="113">
        <v>0</v>
      </c>
      <c r="K25" s="113">
        <v>0</v>
      </c>
      <c r="L25" s="113">
        <v>0</v>
      </c>
      <c r="M25" s="113">
        <v>0</v>
      </c>
      <c r="N25" s="113">
        <f t="shared" si="13"/>
        <v>0</v>
      </c>
      <c r="Q25" s="121">
        <f t="shared" si="14"/>
        <v>0</v>
      </c>
      <c r="R25" s="121">
        <f t="shared" si="1"/>
        <v>0</v>
      </c>
      <c r="S25" s="121">
        <f t="shared" si="3"/>
        <v>0</v>
      </c>
      <c r="T25" s="112">
        <f t="shared" si="2"/>
        <v>0</v>
      </c>
      <c r="U25" s="121">
        <f t="shared" si="6"/>
        <v>0</v>
      </c>
      <c r="V25" s="112">
        <f t="shared" si="12"/>
        <v>0</v>
      </c>
      <c r="W25" s="112">
        <f t="shared" si="4"/>
        <v>0</v>
      </c>
      <c r="X25" s="111">
        <f t="shared" si="5"/>
        <v>0</v>
      </c>
    </row>
    <row r="26" spans="1:24">
      <c r="A26" s="113" t="s">
        <v>352</v>
      </c>
      <c r="B26" s="113">
        <v>0</v>
      </c>
      <c r="C26" s="113">
        <v>0</v>
      </c>
      <c r="D26" s="113">
        <v>0</v>
      </c>
      <c r="E26" s="113">
        <v>0</v>
      </c>
      <c r="F26" s="113">
        <v>0</v>
      </c>
      <c r="G26" s="113">
        <v>0</v>
      </c>
      <c r="H26" s="113">
        <v>0</v>
      </c>
      <c r="I26" s="113">
        <v>0</v>
      </c>
      <c r="J26" s="113">
        <v>0</v>
      </c>
      <c r="K26" s="113">
        <v>0</v>
      </c>
      <c r="L26" s="113">
        <v>0</v>
      </c>
      <c r="M26" s="113">
        <v>0</v>
      </c>
      <c r="N26" s="113">
        <f t="shared" ref="N26" si="15">SUM(B26:M26)</f>
        <v>0</v>
      </c>
      <c r="Q26" s="121">
        <f t="shared" ref="Q26" si="16">SUM(B26:D26)</f>
        <v>0</v>
      </c>
      <c r="R26" s="121">
        <f t="shared" ref="R26" si="17">SUM(Q26)</f>
        <v>0</v>
      </c>
      <c r="S26" s="121">
        <f t="shared" ref="S26" si="18">SUM(E26:G26)</f>
        <v>0</v>
      </c>
      <c r="T26" s="112">
        <f t="shared" ref="T26" si="19">SUM(R26:S26)</f>
        <v>0</v>
      </c>
      <c r="U26" s="121">
        <f t="shared" ref="U26" si="20">+H26+I26+J26</f>
        <v>0</v>
      </c>
      <c r="V26" s="112">
        <f t="shared" ref="V26" si="21">SUM(T26:U26)</f>
        <v>0</v>
      </c>
      <c r="W26" s="112">
        <f t="shared" ref="W26" si="22">+K26+L26+M26</f>
        <v>0</v>
      </c>
      <c r="X26" s="111">
        <f t="shared" ref="X26" si="23">+V26+W26</f>
        <v>0</v>
      </c>
    </row>
    <row r="27" spans="1:24">
      <c r="A27" s="113"/>
      <c r="B27" s="113"/>
      <c r="C27" s="113"/>
      <c r="D27" s="113"/>
      <c r="E27" s="113"/>
      <c r="F27" s="113"/>
      <c r="G27" s="113"/>
      <c r="H27" s="113"/>
      <c r="I27" s="113"/>
      <c r="J27" s="113"/>
      <c r="K27" s="113"/>
      <c r="L27" s="113"/>
      <c r="M27" s="113"/>
      <c r="N27" s="113"/>
      <c r="Q27" s="121"/>
      <c r="R27" s="121"/>
      <c r="S27" s="121"/>
      <c r="U27" s="121"/>
    </row>
    <row r="28" spans="1:24">
      <c r="A28" s="113"/>
      <c r="B28" s="113"/>
      <c r="C28" s="113"/>
      <c r="D28" s="113"/>
      <c r="E28" s="113"/>
      <c r="F28" s="113"/>
      <c r="G28" s="113"/>
      <c r="H28" s="113"/>
      <c r="I28" s="113"/>
      <c r="J28" s="113"/>
      <c r="K28" s="113"/>
      <c r="L28" s="113"/>
      <c r="M28" s="113"/>
      <c r="N28" s="113"/>
      <c r="Q28" s="121"/>
      <c r="R28" s="121"/>
      <c r="S28" s="121"/>
      <c r="U28" s="121"/>
    </row>
    <row r="29" spans="1:24">
      <c r="A29" s="113" t="s">
        <v>1</v>
      </c>
      <c r="B29" s="113"/>
      <c r="C29" s="113"/>
      <c r="D29" s="113"/>
      <c r="E29" s="113"/>
      <c r="F29" s="113"/>
      <c r="G29" s="113"/>
      <c r="H29" s="113"/>
      <c r="I29" s="113"/>
      <c r="J29" s="113"/>
      <c r="K29" s="113"/>
      <c r="L29" s="113"/>
      <c r="M29" s="113"/>
      <c r="N29" s="113" t="s">
        <v>1</v>
      </c>
      <c r="Q29" s="121"/>
      <c r="R29" s="121"/>
      <c r="S29" s="121"/>
      <c r="U29" s="121"/>
    </row>
    <row r="30" spans="1:24">
      <c r="A30" s="117" t="s">
        <v>175</v>
      </c>
      <c r="B30" s="117">
        <f>SUM(B31:B34)</f>
        <v>0</v>
      </c>
      <c r="C30" s="117">
        <f t="shared" ref="C30:N30" si="24">SUM(C31:C34)</f>
        <v>0</v>
      </c>
      <c r="D30" s="117">
        <f t="shared" si="24"/>
        <v>0</v>
      </c>
      <c r="E30" s="117">
        <f t="shared" si="24"/>
        <v>0</v>
      </c>
      <c r="F30" s="117">
        <f t="shared" si="24"/>
        <v>0</v>
      </c>
      <c r="G30" s="117">
        <f t="shared" si="24"/>
        <v>0</v>
      </c>
      <c r="H30" s="117">
        <f t="shared" si="24"/>
        <v>0</v>
      </c>
      <c r="I30" s="117">
        <f t="shared" si="24"/>
        <v>0</v>
      </c>
      <c r="J30" s="117">
        <f t="shared" si="24"/>
        <v>0</v>
      </c>
      <c r="K30" s="117">
        <f t="shared" si="24"/>
        <v>0</v>
      </c>
      <c r="L30" s="117">
        <f t="shared" si="24"/>
        <v>0</v>
      </c>
      <c r="M30" s="117">
        <f t="shared" si="24"/>
        <v>0</v>
      </c>
      <c r="N30" s="130">
        <f t="shared" si="24"/>
        <v>0</v>
      </c>
      <c r="Q30" s="118">
        <f>SUM(B30:D30)</f>
        <v>0</v>
      </c>
      <c r="R30" s="118">
        <f t="shared" si="1"/>
        <v>0</v>
      </c>
      <c r="S30" s="118">
        <f>SUM(E30:G30)</f>
        <v>0</v>
      </c>
      <c r="T30" s="119">
        <f t="shared" si="2"/>
        <v>0</v>
      </c>
      <c r="U30" s="118">
        <f>+H30+I30+J30</f>
        <v>0</v>
      </c>
      <c r="V30" s="119">
        <f>SUM(T30:U30)</f>
        <v>0</v>
      </c>
      <c r="W30" s="119">
        <f>+K30+L30+M30</f>
        <v>0</v>
      </c>
      <c r="X30" s="120">
        <f>+V30+W30</f>
        <v>0</v>
      </c>
    </row>
    <row r="31" spans="1:24">
      <c r="A31" s="113" t="s">
        <v>176</v>
      </c>
      <c r="B31" s="113">
        <v>0</v>
      </c>
      <c r="C31" s="113">
        <v>0</v>
      </c>
      <c r="D31" s="113">
        <v>0</v>
      </c>
      <c r="E31" s="113">
        <v>0</v>
      </c>
      <c r="F31" s="113">
        <v>0</v>
      </c>
      <c r="G31" s="113">
        <v>0</v>
      </c>
      <c r="H31" s="113">
        <v>0</v>
      </c>
      <c r="I31" s="113">
        <v>0</v>
      </c>
      <c r="J31" s="113">
        <v>0</v>
      </c>
      <c r="K31" s="113">
        <v>0</v>
      </c>
      <c r="L31" s="113">
        <v>0</v>
      </c>
      <c r="M31" s="113">
        <v>0</v>
      </c>
      <c r="N31" s="113">
        <f>SUM(B31:M31)</f>
        <v>0</v>
      </c>
      <c r="Q31" s="121">
        <f>SUM(B31:D31)</f>
        <v>0</v>
      </c>
      <c r="R31" s="121">
        <f t="shared" si="1"/>
        <v>0</v>
      </c>
      <c r="S31" s="121">
        <f t="shared" si="3"/>
        <v>0</v>
      </c>
      <c r="T31" s="112">
        <f t="shared" si="2"/>
        <v>0</v>
      </c>
      <c r="U31" s="121">
        <f t="shared" si="6"/>
        <v>0</v>
      </c>
      <c r="V31" s="112">
        <f>SUM(T31:U31)</f>
        <v>0</v>
      </c>
      <c r="W31" s="112">
        <f t="shared" si="4"/>
        <v>0</v>
      </c>
      <c r="X31" s="111">
        <f t="shared" si="5"/>
        <v>0</v>
      </c>
    </row>
    <row r="32" spans="1:24">
      <c r="A32" s="113" t="s">
        <v>177</v>
      </c>
      <c r="B32" s="113">
        <v>0</v>
      </c>
      <c r="C32" s="113">
        <v>0</v>
      </c>
      <c r="D32" s="113">
        <v>0</v>
      </c>
      <c r="E32" s="113">
        <v>0</v>
      </c>
      <c r="F32" s="113">
        <v>0</v>
      </c>
      <c r="G32" s="113">
        <v>0</v>
      </c>
      <c r="H32" s="113">
        <v>0</v>
      </c>
      <c r="I32" s="113">
        <v>0</v>
      </c>
      <c r="J32" s="113">
        <v>0</v>
      </c>
      <c r="K32" s="113">
        <v>0</v>
      </c>
      <c r="L32" s="113">
        <v>0</v>
      </c>
      <c r="M32" s="113">
        <v>0</v>
      </c>
      <c r="N32" s="113">
        <f>SUM(B32:M32)</f>
        <v>0</v>
      </c>
      <c r="Q32" s="121">
        <v>0</v>
      </c>
      <c r="R32" s="121">
        <f t="shared" si="1"/>
        <v>0</v>
      </c>
      <c r="S32" s="121">
        <f t="shared" si="3"/>
        <v>0</v>
      </c>
      <c r="T32" s="112">
        <f t="shared" si="2"/>
        <v>0</v>
      </c>
      <c r="U32" s="121">
        <f t="shared" si="6"/>
        <v>0</v>
      </c>
      <c r="V32" s="112">
        <f>SUM(T32:U32)</f>
        <v>0</v>
      </c>
      <c r="W32" s="112">
        <f t="shared" si="4"/>
        <v>0</v>
      </c>
      <c r="X32" s="111">
        <f t="shared" si="5"/>
        <v>0</v>
      </c>
    </row>
    <row r="33" spans="1:24">
      <c r="A33" s="113" t="s">
        <v>385</v>
      </c>
      <c r="B33" s="113">
        <v>0</v>
      </c>
      <c r="C33" s="113">
        <v>0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v>0</v>
      </c>
      <c r="J33" s="113">
        <v>0</v>
      </c>
      <c r="K33" s="113">
        <v>0</v>
      </c>
      <c r="L33" s="113">
        <v>0</v>
      </c>
      <c r="M33" s="113">
        <v>0</v>
      </c>
      <c r="N33" s="113">
        <f>SUM(B33:M33)</f>
        <v>0</v>
      </c>
      <c r="Q33" s="121">
        <f>SUM(B33:D33)</f>
        <v>0</v>
      </c>
      <c r="R33" s="121">
        <f t="shared" ref="R33" si="25">SUM(Q33)</f>
        <v>0</v>
      </c>
      <c r="S33" s="121">
        <f t="shared" ref="S33" si="26">SUM(E33:G33)</f>
        <v>0</v>
      </c>
      <c r="T33" s="112">
        <f t="shared" ref="T33" si="27">SUM(R33:S33)</f>
        <v>0</v>
      </c>
      <c r="U33" s="121">
        <f t="shared" ref="U33" si="28">+H33+I33+J33</f>
        <v>0</v>
      </c>
      <c r="V33" s="112">
        <f>SUM(T33:U33)</f>
        <v>0</v>
      </c>
      <c r="W33" s="112">
        <f t="shared" ref="W33" si="29">+K33+L33+M33</f>
        <v>0</v>
      </c>
      <c r="X33" s="111">
        <f t="shared" ref="X33" si="30">+V33+W33</f>
        <v>0</v>
      </c>
    </row>
    <row r="34" spans="1:24">
      <c r="A34" s="113" t="s">
        <v>386</v>
      </c>
      <c r="B34" s="113">
        <v>0</v>
      </c>
      <c r="C34" s="113">
        <v>0</v>
      </c>
      <c r="D34" s="113">
        <v>0</v>
      </c>
      <c r="E34" s="113">
        <v>0</v>
      </c>
      <c r="F34" s="113">
        <v>0</v>
      </c>
      <c r="G34" s="113">
        <v>0</v>
      </c>
      <c r="H34" s="113">
        <v>0</v>
      </c>
      <c r="I34" s="113">
        <v>0</v>
      </c>
      <c r="J34" s="113">
        <v>0</v>
      </c>
      <c r="K34" s="113">
        <v>0</v>
      </c>
      <c r="L34" s="113">
        <v>0</v>
      </c>
      <c r="M34" s="113">
        <v>0</v>
      </c>
      <c r="N34" s="113">
        <f>SUM(B34:M34)</f>
        <v>0</v>
      </c>
      <c r="Q34" s="121">
        <f>SUM(B34:D34)</f>
        <v>0</v>
      </c>
      <c r="R34" s="121">
        <f t="shared" ref="R34" si="31">SUM(Q34)</f>
        <v>0</v>
      </c>
      <c r="S34" s="121">
        <f t="shared" ref="S34" si="32">SUM(E34:G34)</f>
        <v>0</v>
      </c>
      <c r="T34" s="112">
        <f t="shared" ref="T34" si="33">SUM(R34:S34)</f>
        <v>0</v>
      </c>
      <c r="U34" s="121">
        <f t="shared" ref="U34" si="34">+H34+I34+J34</f>
        <v>0</v>
      </c>
      <c r="V34" s="112">
        <f>SUM(T34:U34)</f>
        <v>0</v>
      </c>
      <c r="W34" s="112">
        <f t="shared" ref="W34" si="35">+K34+L34+M34</f>
        <v>0</v>
      </c>
      <c r="X34" s="111">
        <f t="shared" ref="X34" si="36">+V34+W34</f>
        <v>0</v>
      </c>
    </row>
    <row r="35" spans="1:24">
      <c r="A35" s="113"/>
      <c r="B35" s="113"/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 t="s">
        <v>1</v>
      </c>
      <c r="Q35" s="121"/>
      <c r="R35" s="121"/>
      <c r="S35" s="121"/>
      <c r="T35" s="119"/>
      <c r="U35" s="121"/>
    </row>
    <row r="36" spans="1:24">
      <c r="A36" s="117" t="s">
        <v>178</v>
      </c>
      <c r="B36" s="117">
        <f>SUM(B37:B43)</f>
        <v>0</v>
      </c>
      <c r="C36" s="117">
        <f t="shared" ref="C36:N36" si="37">SUM(C37:C43)</f>
        <v>0</v>
      </c>
      <c r="D36" s="117">
        <f t="shared" si="37"/>
        <v>0</v>
      </c>
      <c r="E36" s="117">
        <f t="shared" si="37"/>
        <v>0</v>
      </c>
      <c r="F36" s="117">
        <f t="shared" si="37"/>
        <v>0</v>
      </c>
      <c r="G36" s="117">
        <f t="shared" si="37"/>
        <v>0</v>
      </c>
      <c r="H36" s="117">
        <f t="shared" si="37"/>
        <v>0</v>
      </c>
      <c r="I36" s="117">
        <f t="shared" si="37"/>
        <v>0</v>
      </c>
      <c r="J36" s="117">
        <f t="shared" si="37"/>
        <v>0</v>
      </c>
      <c r="K36" s="117">
        <f t="shared" si="37"/>
        <v>0</v>
      </c>
      <c r="L36" s="117">
        <f t="shared" si="37"/>
        <v>0</v>
      </c>
      <c r="M36" s="117">
        <f t="shared" si="37"/>
        <v>0</v>
      </c>
      <c r="N36" s="130">
        <f t="shared" si="37"/>
        <v>0</v>
      </c>
      <c r="Q36" s="118">
        <f>SUM(B36:D36)</f>
        <v>0</v>
      </c>
      <c r="R36" s="118">
        <f t="shared" si="1"/>
        <v>0</v>
      </c>
      <c r="S36" s="118">
        <f>SUM(E36:G36)</f>
        <v>0</v>
      </c>
      <c r="T36" s="119">
        <f t="shared" si="2"/>
        <v>0</v>
      </c>
      <c r="U36" s="118">
        <f>+H36+I36+J36</f>
        <v>0</v>
      </c>
      <c r="V36" s="119">
        <f t="shared" ref="V36:V43" si="38">SUM(T36:U36)</f>
        <v>0</v>
      </c>
      <c r="W36" s="119">
        <f>+K36+L36+M36</f>
        <v>0</v>
      </c>
      <c r="X36" s="120">
        <f>+V36+W36</f>
        <v>0</v>
      </c>
    </row>
    <row r="37" spans="1:24">
      <c r="A37" s="113" t="s">
        <v>296</v>
      </c>
      <c r="B37" s="113">
        <v>0</v>
      </c>
      <c r="C37" s="113">
        <v>0</v>
      </c>
      <c r="D37" s="113">
        <v>0</v>
      </c>
      <c r="E37" s="113">
        <v>0</v>
      </c>
      <c r="F37" s="113">
        <v>0</v>
      </c>
      <c r="G37" s="113">
        <v>0</v>
      </c>
      <c r="H37" s="113">
        <v>0</v>
      </c>
      <c r="I37" s="113">
        <v>0</v>
      </c>
      <c r="J37" s="113">
        <v>0</v>
      </c>
      <c r="K37" s="113">
        <v>0</v>
      </c>
      <c r="L37" s="113">
        <v>0</v>
      </c>
      <c r="M37" s="113">
        <v>0</v>
      </c>
      <c r="N37" s="113">
        <f t="shared" ref="N37:N43" si="39">SUM(B37:M37)</f>
        <v>0</v>
      </c>
      <c r="Q37" s="121">
        <f t="shared" ref="Q37:Q43" si="40">SUM(B37:D37)</f>
        <v>0</v>
      </c>
      <c r="R37" s="121">
        <f t="shared" si="1"/>
        <v>0</v>
      </c>
      <c r="S37" s="121">
        <f t="shared" si="3"/>
        <v>0</v>
      </c>
      <c r="T37" s="112">
        <f t="shared" si="2"/>
        <v>0</v>
      </c>
      <c r="U37" s="121">
        <f t="shared" si="6"/>
        <v>0</v>
      </c>
      <c r="V37" s="112">
        <f t="shared" si="38"/>
        <v>0</v>
      </c>
      <c r="W37" s="112">
        <f t="shared" si="4"/>
        <v>0</v>
      </c>
      <c r="X37" s="111">
        <f t="shared" si="5"/>
        <v>0</v>
      </c>
    </row>
    <row r="38" spans="1:24">
      <c r="A38" s="113" t="s">
        <v>179</v>
      </c>
      <c r="B38" s="113">
        <v>0</v>
      </c>
      <c r="C38" s="113">
        <v>0</v>
      </c>
      <c r="D38" s="113">
        <v>0</v>
      </c>
      <c r="E38" s="113">
        <v>0</v>
      </c>
      <c r="F38" s="113">
        <v>0</v>
      </c>
      <c r="G38" s="113">
        <v>0</v>
      </c>
      <c r="H38" s="113">
        <v>0</v>
      </c>
      <c r="I38" s="113">
        <v>0</v>
      </c>
      <c r="J38" s="113">
        <v>0</v>
      </c>
      <c r="K38" s="113">
        <v>0</v>
      </c>
      <c r="L38" s="113">
        <v>0</v>
      </c>
      <c r="M38" s="113">
        <v>0</v>
      </c>
      <c r="N38" s="113">
        <f t="shared" si="39"/>
        <v>0</v>
      </c>
      <c r="Q38" s="121">
        <f t="shared" si="40"/>
        <v>0</v>
      </c>
      <c r="R38" s="121">
        <f t="shared" si="1"/>
        <v>0</v>
      </c>
      <c r="S38" s="121">
        <f t="shared" si="3"/>
        <v>0</v>
      </c>
      <c r="T38" s="112">
        <f t="shared" si="2"/>
        <v>0</v>
      </c>
      <c r="U38" s="121">
        <f t="shared" si="6"/>
        <v>0</v>
      </c>
      <c r="V38" s="112">
        <f t="shared" si="38"/>
        <v>0</v>
      </c>
      <c r="W38" s="112">
        <f t="shared" si="4"/>
        <v>0</v>
      </c>
      <c r="X38" s="111">
        <f t="shared" si="5"/>
        <v>0</v>
      </c>
    </row>
    <row r="39" spans="1:24">
      <c r="A39" s="113" t="s">
        <v>180</v>
      </c>
      <c r="B39" s="113">
        <v>0</v>
      </c>
      <c r="C39" s="113">
        <v>0</v>
      </c>
      <c r="D39" s="113">
        <v>0</v>
      </c>
      <c r="E39" s="113">
        <v>0</v>
      </c>
      <c r="F39" s="113">
        <v>0</v>
      </c>
      <c r="G39" s="113">
        <v>0</v>
      </c>
      <c r="H39" s="113">
        <v>0</v>
      </c>
      <c r="I39" s="113">
        <v>0</v>
      </c>
      <c r="J39" s="113">
        <v>0</v>
      </c>
      <c r="K39" s="113">
        <v>0</v>
      </c>
      <c r="L39" s="113">
        <v>0</v>
      </c>
      <c r="M39" s="113">
        <v>0</v>
      </c>
      <c r="N39" s="113">
        <f t="shared" si="39"/>
        <v>0</v>
      </c>
      <c r="Q39" s="121">
        <f t="shared" si="40"/>
        <v>0</v>
      </c>
      <c r="R39" s="121">
        <f t="shared" si="1"/>
        <v>0</v>
      </c>
      <c r="S39" s="121">
        <f t="shared" si="3"/>
        <v>0</v>
      </c>
      <c r="T39" s="112">
        <f t="shared" si="2"/>
        <v>0</v>
      </c>
      <c r="U39" s="121">
        <f t="shared" si="6"/>
        <v>0</v>
      </c>
      <c r="V39" s="112">
        <f t="shared" si="38"/>
        <v>0</v>
      </c>
      <c r="W39" s="112">
        <f t="shared" si="4"/>
        <v>0</v>
      </c>
      <c r="X39" s="111">
        <f t="shared" si="5"/>
        <v>0</v>
      </c>
    </row>
    <row r="40" spans="1:24">
      <c r="A40" s="113" t="s">
        <v>252</v>
      </c>
      <c r="B40" s="113">
        <v>0</v>
      </c>
      <c r="C40" s="113">
        <v>0</v>
      </c>
      <c r="D40" s="113">
        <v>0</v>
      </c>
      <c r="E40" s="113">
        <v>0</v>
      </c>
      <c r="F40" s="113">
        <v>0</v>
      </c>
      <c r="G40" s="113">
        <v>0</v>
      </c>
      <c r="H40" s="113">
        <v>0</v>
      </c>
      <c r="I40" s="113">
        <v>0</v>
      </c>
      <c r="J40" s="113">
        <v>0</v>
      </c>
      <c r="K40" s="113">
        <v>0</v>
      </c>
      <c r="L40" s="113">
        <v>0</v>
      </c>
      <c r="M40" s="113">
        <v>0</v>
      </c>
      <c r="N40" s="113">
        <f t="shared" si="39"/>
        <v>0</v>
      </c>
      <c r="Q40" s="121">
        <f t="shared" si="40"/>
        <v>0</v>
      </c>
      <c r="R40" s="121">
        <f t="shared" si="1"/>
        <v>0</v>
      </c>
      <c r="S40" s="121">
        <f t="shared" si="3"/>
        <v>0</v>
      </c>
      <c r="T40" s="112">
        <f t="shared" si="2"/>
        <v>0</v>
      </c>
      <c r="U40" s="121">
        <f t="shared" si="6"/>
        <v>0</v>
      </c>
      <c r="V40" s="112">
        <f t="shared" si="38"/>
        <v>0</v>
      </c>
      <c r="W40" s="112">
        <f t="shared" si="4"/>
        <v>0</v>
      </c>
      <c r="X40" s="111">
        <f t="shared" si="5"/>
        <v>0</v>
      </c>
    </row>
    <row r="41" spans="1:24">
      <c r="A41" s="113" t="s">
        <v>181</v>
      </c>
      <c r="B41" s="113">
        <v>0</v>
      </c>
      <c r="C41" s="113">
        <v>0</v>
      </c>
      <c r="D41" s="113">
        <v>0</v>
      </c>
      <c r="E41" s="113">
        <v>0</v>
      </c>
      <c r="F41" s="113">
        <v>0</v>
      </c>
      <c r="G41" s="113">
        <v>0</v>
      </c>
      <c r="H41" s="113">
        <v>0</v>
      </c>
      <c r="I41" s="113">
        <v>0</v>
      </c>
      <c r="J41" s="113">
        <v>0</v>
      </c>
      <c r="K41" s="113">
        <v>0</v>
      </c>
      <c r="L41" s="113">
        <v>0</v>
      </c>
      <c r="M41" s="113">
        <v>0</v>
      </c>
      <c r="N41" s="113">
        <f t="shared" si="39"/>
        <v>0</v>
      </c>
      <c r="Q41" s="121">
        <f t="shared" si="40"/>
        <v>0</v>
      </c>
      <c r="R41" s="121">
        <f t="shared" si="1"/>
        <v>0</v>
      </c>
      <c r="S41" s="121">
        <f t="shared" si="3"/>
        <v>0</v>
      </c>
      <c r="T41" s="112">
        <f t="shared" si="2"/>
        <v>0</v>
      </c>
      <c r="U41" s="121">
        <f t="shared" si="6"/>
        <v>0</v>
      </c>
      <c r="V41" s="112">
        <f t="shared" si="38"/>
        <v>0</v>
      </c>
      <c r="W41" s="112">
        <f t="shared" si="4"/>
        <v>0</v>
      </c>
      <c r="X41" s="111">
        <f t="shared" si="5"/>
        <v>0</v>
      </c>
    </row>
    <row r="42" spans="1:24">
      <c r="A42" s="113" t="s">
        <v>182</v>
      </c>
      <c r="B42" s="113">
        <v>0</v>
      </c>
      <c r="C42" s="113">
        <v>0</v>
      </c>
      <c r="D42" s="113">
        <v>0</v>
      </c>
      <c r="E42" s="113">
        <v>0</v>
      </c>
      <c r="F42" s="113">
        <v>0</v>
      </c>
      <c r="G42" s="113">
        <v>0</v>
      </c>
      <c r="H42" s="113">
        <v>0</v>
      </c>
      <c r="I42" s="113">
        <v>0</v>
      </c>
      <c r="J42" s="113">
        <v>0</v>
      </c>
      <c r="K42" s="113">
        <v>0</v>
      </c>
      <c r="L42" s="113">
        <v>0</v>
      </c>
      <c r="M42" s="113">
        <v>0</v>
      </c>
      <c r="N42" s="113">
        <f t="shared" si="39"/>
        <v>0</v>
      </c>
      <c r="Q42" s="121">
        <f t="shared" si="40"/>
        <v>0</v>
      </c>
      <c r="R42" s="121">
        <f t="shared" si="1"/>
        <v>0</v>
      </c>
      <c r="S42" s="121">
        <f t="shared" si="3"/>
        <v>0</v>
      </c>
      <c r="T42" s="112">
        <f t="shared" si="2"/>
        <v>0</v>
      </c>
      <c r="U42" s="121">
        <f t="shared" si="6"/>
        <v>0</v>
      </c>
      <c r="V42" s="112">
        <f t="shared" si="38"/>
        <v>0</v>
      </c>
      <c r="W42" s="112">
        <f t="shared" si="4"/>
        <v>0</v>
      </c>
      <c r="X42" s="111">
        <f t="shared" si="5"/>
        <v>0</v>
      </c>
    </row>
    <row r="43" spans="1:24">
      <c r="A43" s="113" t="s">
        <v>116</v>
      </c>
      <c r="B43" s="113">
        <v>0</v>
      </c>
      <c r="C43" s="113">
        <v>0</v>
      </c>
      <c r="D43" s="113">
        <v>0</v>
      </c>
      <c r="E43" s="113">
        <v>0</v>
      </c>
      <c r="F43" s="113">
        <v>0</v>
      </c>
      <c r="G43" s="113">
        <v>0</v>
      </c>
      <c r="H43" s="113">
        <v>0</v>
      </c>
      <c r="I43" s="113">
        <v>0</v>
      </c>
      <c r="J43" s="113">
        <v>0</v>
      </c>
      <c r="K43" s="113">
        <v>0</v>
      </c>
      <c r="L43" s="113">
        <v>0</v>
      </c>
      <c r="M43" s="113">
        <v>0</v>
      </c>
      <c r="N43" s="113">
        <f t="shared" si="39"/>
        <v>0</v>
      </c>
      <c r="Q43" s="121">
        <f t="shared" si="40"/>
        <v>0</v>
      </c>
      <c r="R43" s="121">
        <f t="shared" si="1"/>
        <v>0</v>
      </c>
      <c r="S43" s="121">
        <f t="shared" si="3"/>
        <v>0</v>
      </c>
      <c r="T43" s="112">
        <f t="shared" si="2"/>
        <v>0</v>
      </c>
      <c r="U43" s="121">
        <f t="shared" si="6"/>
        <v>0</v>
      </c>
      <c r="V43" s="112">
        <f t="shared" si="38"/>
        <v>0</v>
      </c>
      <c r="W43" s="112">
        <f t="shared" si="4"/>
        <v>0</v>
      </c>
      <c r="X43" s="111">
        <f t="shared" si="5"/>
        <v>0</v>
      </c>
    </row>
    <row r="44" spans="1:24">
      <c r="A44" s="113"/>
      <c r="B44" s="113"/>
      <c r="C44" s="113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 t="s">
        <v>1</v>
      </c>
      <c r="Q44" s="121"/>
      <c r="R44" s="121"/>
      <c r="S44" s="121"/>
      <c r="T44" s="119"/>
      <c r="U44" s="121"/>
    </row>
    <row r="45" spans="1:24">
      <c r="A45" s="117" t="s">
        <v>183</v>
      </c>
      <c r="B45" s="117">
        <f>SUM(B46:B47)</f>
        <v>0</v>
      </c>
      <c r="C45" s="117">
        <f t="shared" ref="C45:N45" si="41">SUM(C46:C47)</f>
        <v>0</v>
      </c>
      <c r="D45" s="117">
        <f t="shared" si="41"/>
        <v>0</v>
      </c>
      <c r="E45" s="117">
        <f t="shared" si="41"/>
        <v>0</v>
      </c>
      <c r="F45" s="117">
        <f t="shared" si="41"/>
        <v>0</v>
      </c>
      <c r="G45" s="117">
        <f t="shared" si="41"/>
        <v>0</v>
      </c>
      <c r="H45" s="117">
        <f t="shared" si="41"/>
        <v>0</v>
      </c>
      <c r="I45" s="117">
        <f t="shared" si="41"/>
        <v>0</v>
      </c>
      <c r="J45" s="117">
        <f t="shared" si="41"/>
        <v>0</v>
      </c>
      <c r="K45" s="117">
        <f>SUM(K46:K47)</f>
        <v>0</v>
      </c>
      <c r="L45" s="117">
        <f t="shared" si="41"/>
        <v>0</v>
      </c>
      <c r="M45" s="117">
        <f t="shared" si="41"/>
        <v>0</v>
      </c>
      <c r="N45" s="130">
        <f t="shared" si="41"/>
        <v>0</v>
      </c>
      <c r="Q45" s="118">
        <f>SUM(B45:D45)</f>
        <v>0</v>
      </c>
      <c r="R45" s="118">
        <f t="shared" si="1"/>
        <v>0</v>
      </c>
      <c r="S45" s="118">
        <f>SUM(E45:G45)</f>
        <v>0</v>
      </c>
      <c r="T45" s="119">
        <f t="shared" si="2"/>
        <v>0</v>
      </c>
      <c r="U45" s="118">
        <f>+H45+I45+J45</f>
        <v>0</v>
      </c>
      <c r="V45" s="119">
        <f>SUM(T45:U45)</f>
        <v>0</v>
      </c>
      <c r="W45" s="119">
        <f>+K45+L45+M45</f>
        <v>0</v>
      </c>
      <c r="X45" s="120">
        <f>+V45+W45</f>
        <v>0</v>
      </c>
    </row>
    <row r="46" spans="1:24">
      <c r="A46" s="113" t="s">
        <v>184</v>
      </c>
      <c r="B46" s="113">
        <v>0</v>
      </c>
      <c r="C46" s="113">
        <v>0</v>
      </c>
      <c r="D46" s="113">
        <v>0</v>
      </c>
      <c r="E46" s="113">
        <v>0</v>
      </c>
      <c r="F46" s="113">
        <v>0</v>
      </c>
      <c r="G46" s="113">
        <v>0</v>
      </c>
      <c r="H46" s="113">
        <v>0</v>
      </c>
      <c r="I46" s="113">
        <v>0</v>
      </c>
      <c r="J46" s="113">
        <v>0</v>
      </c>
      <c r="K46" s="113">
        <v>0</v>
      </c>
      <c r="L46" s="113">
        <v>0</v>
      </c>
      <c r="M46" s="113">
        <v>0</v>
      </c>
      <c r="N46" s="113">
        <f>SUM(B46:M46)</f>
        <v>0</v>
      </c>
      <c r="Q46" s="121">
        <f>SUM(B46:D46)</f>
        <v>0</v>
      </c>
      <c r="R46" s="121">
        <f t="shared" si="1"/>
        <v>0</v>
      </c>
      <c r="S46" s="121">
        <f t="shared" si="3"/>
        <v>0</v>
      </c>
      <c r="T46" s="112">
        <f t="shared" si="2"/>
        <v>0</v>
      </c>
      <c r="U46" s="121">
        <f t="shared" si="6"/>
        <v>0</v>
      </c>
      <c r="V46" s="112">
        <f>SUM(T46:U46)</f>
        <v>0</v>
      </c>
      <c r="W46" s="112">
        <f>+K46+L46+M46</f>
        <v>0</v>
      </c>
      <c r="X46" s="111">
        <f>+V46+W46</f>
        <v>0</v>
      </c>
    </row>
    <row r="47" spans="1:24">
      <c r="A47" s="113" t="s">
        <v>185</v>
      </c>
      <c r="B47" s="113">
        <v>0</v>
      </c>
      <c r="C47" s="113">
        <v>0</v>
      </c>
      <c r="D47" s="113">
        <v>0</v>
      </c>
      <c r="E47" s="113">
        <v>0</v>
      </c>
      <c r="F47" s="113">
        <v>0</v>
      </c>
      <c r="G47" s="113">
        <v>0</v>
      </c>
      <c r="H47" s="113">
        <v>0</v>
      </c>
      <c r="I47" s="113">
        <v>0</v>
      </c>
      <c r="J47" s="113">
        <v>0</v>
      </c>
      <c r="K47" s="113">
        <v>0</v>
      </c>
      <c r="L47" s="113">
        <v>0</v>
      </c>
      <c r="M47" s="113">
        <v>0</v>
      </c>
      <c r="N47" s="113">
        <f>SUM(B47:M47)</f>
        <v>0</v>
      </c>
      <c r="Q47" s="121">
        <f>SUM(B47:D47)</f>
        <v>0</v>
      </c>
      <c r="R47" s="121">
        <f t="shared" si="1"/>
        <v>0</v>
      </c>
      <c r="S47" s="121">
        <f t="shared" si="3"/>
        <v>0</v>
      </c>
      <c r="T47" s="112">
        <f t="shared" si="2"/>
        <v>0</v>
      </c>
      <c r="U47" s="121">
        <f t="shared" si="6"/>
        <v>0</v>
      </c>
      <c r="V47" s="112">
        <f>SUM(T47:U47)</f>
        <v>0</v>
      </c>
      <c r="W47" s="112">
        <f t="shared" si="4"/>
        <v>0</v>
      </c>
      <c r="X47" s="111">
        <f t="shared" si="5"/>
        <v>0</v>
      </c>
    </row>
    <row r="48" spans="1:24">
      <c r="A48" s="113"/>
      <c r="B48" s="113"/>
      <c r="C48" s="113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Q48" s="121"/>
      <c r="R48" s="118"/>
      <c r="S48" s="121"/>
      <c r="U48" s="121"/>
    </row>
    <row r="49" spans="1:24">
      <c r="A49" s="117" t="s">
        <v>186</v>
      </c>
      <c r="B49" s="117">
        <f>SUM(B50:B54)</f>
        <v>0</v>
      </c>
      <c r="C49" s="117">
        <f t="shared" ref="C49:N49" si="42">SUM(C50:C54)</f>
        <v>0</v>
      </c>
      <c r="D49" s="117">
        <f t="shared" si="42"/>
        <v>0</v>
      </c>
      <c r="E49" s="117">
        <f t="shared" si="42"/>
        <v>0</v>
      </c>
      <c r="F49" s="117">
        <f t="shared" si="42"/>
        <v>0</v>
      </c>
      <c r="G49" s="117">
        <f>SUM(G50:G54)</f>
        <v>0</v>
      </c>
      <c r="H49" s="117">
        <f t="shared" si="42"/>
        <v>0</v>
      </c>
      <c r="I49" s="117">
        <f t="shared" si="42"/>
        <v>0</v>
      </c>
      <c r="J49" s="117">
        <f t="shared" si="42"/>
        <v>0</v>
      </c>
      <c r="K49" s="117">
        <f t="shared" si="42"/>
        <v>0</v>
      </c>
      <c r="L49" s="117">
        <f t="shared" si="42"/>
        <v>0</v>
      </c>
      <c r="M49" s="117">
        <f t="shared" si="42"/>
        <v>0</v>
      </c>
      <c r="N49" s="117">
        <f t="shared" si="42"/>
        <v>0</v>
      </c>
      <c r="Q49" s="118">
        <f t="shared" ref="Q49:Q54" si="43">SUM(B49:D49)</f>
        <v>0</v>
      </c>
      <c r="R49" s="118">
        <f t="shared" si="1"/>
        <v>0</v>
      </c>
      <c r="S49" s="118">
        <f>SUM(E49:G49)</f>
        <v>0</v>
      </c>
      <c r="T49" s="119">
        <f t="shared" si="2"/>
        <v>0</v>
      </c>
      <c r="U49" s="118">
        <f>+H49+I49+J49</f>
        <v>0</v>
      </c>
      <c r="V49" s="119">
        <f t="shared" ref="V49:V54" si="44">SUM(T49:U49)</f>
        <v>0</v>
      </c>
      <c r="W49" s="119">
        <f>+K49+L49+M49</f>
        <v>0</v>
      </c>
      <c r="X49" s="120">
        <f>+V49+W49</f>
        <v>0</v>
      </c>
    </row>
    <row r="50" spans="1:24">
      <c r="A50" s="113" t="s">
        <v>187</v>
      </c>
      <c r="B50" s="113">
        <v>0</v>
      </c>
      <c r="C50" s="113">
        <v>0</v>
      </c>
      <c r="D50" s="113">
        <v>0</v>
      </c>
      <c r="E50" s="113">
        <v>0</v>
      </c>
      <c r="F50" s="113">
        <v>0</v>
      </c>
      <c r="G50" s="113">
        <v>0</v>
      </c>
      <c r="H50" s="113">
        <v>0</v>
      </c>
      <c r="I50" s="113">
        <v>0</v>
      </c>
      <c r="J50" s="113">
        <v>0</v>
      </c>
      <c r="K50" s="113">
        <v>0</v>
      </c>
      <c r="L50" s="113">
        <v>0</v>
      </c>
      <c r="M50" s="113">
        <v>0</v>
      </c>
      <c r="N50" s="113">
        <f>SUM(B50:M50)</f>
        <v>0</v>
      </c>
      <c r="Q50" s="121">
        <f t="shared" si="43"/>
        <v>0</v>
      </c>
      <c r="R50" s="121">
        <f t="shared" si="1"/>
        <v>0</v>
      </c>
      <c r="S50" s="121">
        <f>SUM(E50:G50)</f>
        <v>0</v>
      </c>
      <c r="T50" s="112">
        <f t="shared" si="2"/>
        <v>0</v>
      </c>
      <c r="U50" s="121">
        <f>+H50+I50+J50</f>
        <v>0</v>
      </c>
      <c r="V50" s="112">
        <f t="shared" si="44"/>
        <v>0</v>
      </c>
      <c r="W50" s="112">
        <f>+K50+L50+M50</f>
        <v>0</v>
      </c>
      <c r="X50" s="111">
        <f>+V50+W50</f>
        <v>0</v>
      </c>
    </row>
    <row r="51" spans="1:24">
      <c r="A51" s="113" t="s">
        <v>270</v>
      </c>
      <c r="B51" s="113">
        <v>0</v>
      </c>
      <c r="C51" s="113">
        <v>0</v>
      </c>
      <c r="D51" s="113">
        <v>0</v>
      </c>
      <c r="E51" s="113">
        <v>0</v>
      </c>
      <c r="F51" s="113">
        <v>0</v>
      </c>
      <c r="G51" s="113">
        <v>0</v>
      </c>
      <c r="H51" s="113">
        <v>0</v>
      </c>
      <c r="I51" s="113">
        <v>0</v>
      </c>
      <c r="J51" s="113">
        <v>0</v>
      </c>
      <c r="K51" s="113">
        <v>0</v>
      </c>
      <c r="L51" s="113">
        <v>0</v>
      </c>
      <c r="M51" s="113">
        <v>0</v>
      </c>
      <c r="N51" s="113">
        <f>SUM(B51:M51)</f>
        <v>0</v>
      </c>
      <c r="Q51" s="121">
        <f t="shared" si="43"/>
        <v>0</v>
      </c>
      <c r="R51" s="121">
        <f t="shared" si="1"/>
        <v>0</v>
      </c>
      <c r="S51" s="121">
        <f>SUM(E51:G51)</f>
        <v>0</v>
      </c>
      <c r="T51" s="112">
        <f t="shared" si="2"/>
        <v>0</v>
      </c>
      <c r="U51" s="121">
        <f>+H51+I51+J51</f>
        <v>0</v>
      </c>
      <c r="V51" s="112">
        <f t="shared" si="44"/>
        <v>0</v>
      </c>
      <c r="W51" s="112">
        <f>+K51+L51+M51</f>
        <v>0</v>
      </c>
      <c r="X51" s="111">
        <f>+V51+W51</f>
        <v>0</v>
      </c>
    </row>
    <row r="52" spans="1:24">
      <c r="A52" s="113" t="s">
        <v>188</v>
      </c>
      <c r="B52" s="113">
        <v>0</v>
      </c>
      <c r="C52" s="113">
        <v>0</v>
      </c>
      <c r="D52" s="113">
        <v>0</v>
      </c>
      <c r="E52" s="113">
        <v>0</v>
      </c>
      <c r="F52" s="113">
        <v>0</v>
      </c>
      <c r="G52" s="113">
        <v>0</v>
      </c>
      <c r="H52" s="113">
        <v>0</v>
      </c>
      <c r="I52" s="113">
        <v>0</v>
      </c>
      <c r="J52" s="113">
        <v>0</v>
      </c>
      <c r="K52" s="113">
        <v>0</v>
      </c>
      <c r="L52" s="113">
        <v>0</v>
      </c>
      <c r="M52" s="113">
        <v>0</v>
      </c>
      <c r="N52" s="113">
        <f>SUM(B52:M52)</f>
        <v>0</v>
      </c>
      <c r="Q52" s="121">
        <f t="shared" si="43"/>
        <v>0</v>
      </c>
      <c r="R52" s="121">
        <f t="shared" si="1"/>
        <v>0</v>
      </c>
      <c r="S52" s="121">
        <f>SUM(E52:G52)</f>
        <v>0</v>
      </c>
      <c r="T52" s="112">
        <f t="shared" si="2"/>
        <v>0</v>
      </c>
      <c r="U52" s="121">
        <f>+H52+I52+J52</f>
        <v>0</v>
      </c>
      <c r="V52" s="112">
        <f t="shared" si="44"/>
        <v>0</v>
      </c>
      <c r="W52" s="112">
        <f>+K52+L52+M52</f>
        <v>0</v>
      </c>
      <c r="X52" s="111">
        <f>+V52+W52</f>
        <v>0</v>
      </c>
    </row>
    <row r="53" spans="1:24">
      <c r="A53" s="113" t="s">
        <v>189</v>
      </c>
      <c r="B53" s="113">
        <v>0</v>
      </c>
      <c r="C53" s="113">
        <v>0</v>
      </c>
      <c r="D53" s="113">
        <v>0</v>
      </c>
      <c r="E53" s="113">
        <v>0</v>
      </c>
      <c r="F53" s="113">
        <v>0</v>
      </c>
      <c r="G53" s="113">
        <v>0</v>
      </c>
      <c r="H53" s="113">
        <v>0</v>
      </c>
      <c r="I53" s="113">
        <v>0</v>
      </c>
      <c r="J53" s="113">
        <v>0</v>
      </c>
      <c r="K53" s="113">
        <v>0</v>
      </c>
      <c r="L53" s="113">
        <v>0</v>
      </c>
      <c r="M53" s="113">
        <v>0</v>
      </c>
      <c r="N53" s="113">
        <f>SUM(B53:M53)</f>
        <v>0</v>
      </c>
      <c r="Q53" s="121">
        <f t="shared" si="43"/>
        <v>0</v>
      </c>
      <c r="R53" s="121">
        <f t="shared" si="1"/>
        <v>0</v>
      </c>
      <c r="S53" s="121">
        <f t="shared" si="3"/>
        <v>0</v>
      </c>
      <c r="T53" s="112">
        <f t="shared" si="2"/>
        <v>0</v>
      </c>
      <c r="U53" s="121">
        <f t="shared" si="6"/>
        <v>0</v>
      </c>
      <c r="V53" s="112">
        <f t="shared" si="44"/>
        <v>0</v>
      </c>
      <c r="W53" s="112">
        <f t="shared" si="4"/>
        <v>0</v>
      </c>
      <c r="X53" s="111">
        <f t="shared" si="5"/>
        <v>0</v>
      </c>
    </row>
    <row r="54" spans="1:24">
      <c r="A54" s="113" t="s">
        <v>190</v>
      </c>
      <c r="B54" s="113">
        <v>0</v>
      </c>
      <c r="C54" s="113">
        <v>0</v>
      </c>
      <c r="D54" s="113">
        <v>0</v>
      </c>
      <c r="E54" s="113">
        <v>0</v>
      </c>
      <c r="F54" s="113">
        <v>0</v>
      </c>
      <c r="G54" s="113">
        <v>0</v>
      </c>
      <c r="H54" s="113">
        <v>0</v>
      </c>
      <c r="I54" s="113">
        <v>0</v>
      </c>
      <c r="J54" s="113">
        <v>0</v>
      </c>
      <c r="K54" s="113">
        <v>0</v>
      </c>
      <c r="L54" s="113">
        <v>0</v>
      </c>
      <c r="M54" s="113">
        <v>0</v>
      </c>
      <c r="N54" s="113">
        <f>SUM(B54:M54)</f>
        <v>0</v>
      </c>
      <c r="Q54" s="121">
        <f t="shared" si="43"/>
        <v>0</v>
      </c>
      <c r="R54" s="121">
        <f t="shared" si="1"/>
        <v>0</v>
      </c>
      <c r="S54" s="121">
        <f t="shared" si="3"/>
        <v>0</v>
      </c>
      <c r="T54" s="112">
        <f t="shared" si="2"/>
        <v>0</v>
      </c>
      <c r="U54" s="121">
        <f t="shared" si="6"/>
        <v>0</v>
      </c>
      <c r="V54" s="112">
        <f t="shared" si="44"/>
        <v>0</v>
      </c>
      <c r="W54" s="112">
        <f t="shared" si="4"/>
        <v>0</v>
      </c>
      <c r="X54" s="111">
        <f t="shared" si="5"/>
        <v>0</v>
      </c>
    </row>
    <row r="55" spans="1:24">
      <c r="A55" s="113"/>
      <c r="B55" s="113"/>
      <c r="C55" s="113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 t="s">
        <v>1</v>
      </c>
      <c r="Q55" s="121"/>
      <c r="R55" s="121"/>
      <c r="S55" s="121"/>
      <c r="U55" s="121">
        <f t="shared" si="6"/>
        <v>0</v>
      </c>
    </row>
    <row r="56" spans="1:24">
      <c r="A56" s="117" t="s">
        <v>191</v>
      </c>
      <c r="B56" s="117">
        <f>SUM(B57:B60)</f>
        <v>0</v>
      </c>
      <c r="C56" s="117">
        <f t="shared" ref="C56:N56" si="45">SUM(C57:C60)</f>
        <v>0</v>
      </c>
      <c r="D56" s="117">
        <f t="shared" si="45"/>
        <v>0</v>
      </c>
      <c r="E56" s="117">
        <f t="shared" si="45"/>
        <v>0</v>
      </c>
      <c r="F56" s="117">
        <f t="shared" si="45"/>
        <v>0</v>
      </c>
      <c r="G56" s="117">
        <f t="shared" si="45"/>
        <v>0</v>
      </c>
      <c r="H56" s="117">
        <f t="shared" si="45"/>
        <v>0</v>
      </c>
      <c r="I56" s="117">
        <f t="shared" si="45"/>
        <v>0</v>
      </c>
      <c r="J56" s="117">
        <f t="shared" si="45"/>
        <v>0</v>
      </c>
      <c r="K56" s="117">
        <f t="shared" si="45"/>
        <v>0</v>
      </c>
      <c r="L56" s="117">
        <f t="shared" si="45"/>
        <v>0</v>
      </c>
      <c r="M56" s="117">
        <f t="shared" si="45"/>
        <v>0</v>
      </c>
      <c r="N56" s="130">
        <f t="shared" si="45"/>
        <v>0</v>
      </c>
      <c r="Q56" s="118">
        <f>SUM(B56:D56)</f>
        <v>0</v>
      </c>
      <c r="R56" s="118">
        <f t="shared" si="1"/>
        <v>0</v>
      </c>
      <c r="S56" s="118">
        <f t="shared" si="3"/>
        <v>0</v>
      </c>
      <c r="T56" s="119">
        <f t="shared" si="2"/>
        <v>0</v>
      </c>
      <c r="U56" s="118">
        <f t="shared" si="6"/>
        <v>0</v>
      </c>
      <c r="V56" s="119">
        <f>SUM(T56:U56)</f>
        <v>0</v>
      </c>
      <c r="W56" s="119">
        <f t="shared" si="4"/>
        <v>0</v>
      </c>
      <c r="X56" s="120">
        <f t="shared" si="5"/>
        <v>0</v>
      </c>
    </row>
    <row r="57" spans="1:24">
      <c r="A57" s="113" t="s">
        <v>192</v>
      </c>
      <c r="B57" s="113">
        <v>0</v>
      </c>
      <c r="C57" s="113">
        <v>0</v>
      </c>
      <c r="D57" s="113">
        <v>0</v>
      </c>
      <c r="E57" s="113">
        <v>0</v>
      </c>
      <c r="F57" s="113">
        <v>0</v>
      </c>
      <c r="G57" s="113">
        <v>0</v>
      </c>
      <c r="H57" s="113">
        <v>0</v>
      </c>
      <c r="I57" s="113">
        <v>0</v>
      </c>
      <c r="J57" s="113">
        <v>0</v>
      </c>
      <c r="K57" s="113">
        <v>0</v>
      </c>
      <c r="L57" s="113">
        <v>0</v>
      </c>
      <c r="M57" s="113">
        <v>0</v>
      </c>
      <c r="N57" s="113">
        <f>SUM(B57:M57)</f>
        <v>0</v>
      </c>
      <c r="Q57" s="121">
        <f>SUM(B57:D57)</f>
        <v>0</v>
      </c>
      <c r="R57" s="121">
        <f t="shared" si="1"/>
        <v>0</v>
      </c>
      <c r="S57" s="121">
        <f t="shared" si="3"/>
        <v>0</v>
      </c>
      <c r="T57" s="112">
        <f t="shared" si="2"/>
        <v>0</v>
      </c>
      <c r="U57" s="121">
        <f t="shared" si="6"/>
        <v>0</v>
      </c>
      <c r="V57" s="112">
        <f>SUM(T57:U57)</f>
        <v>0</v>
      </c>
      <c r="W57" s="112">
        <f t="shared" si="4"/>
        <v>0</v>
      </c>
      <c r="X57" s="111">
        <f t="shared" si="5"/>
        <v>0</v>
      </c>
    </row>
    <row r="58" spans="1:24">
      <c r="A58" s="113" t="s">
        <v>193</v>
      </c>
      <c r="B58" s="113">
        <v>0</v>
      </c>
      <c r="C58" s="113">
        <v>0</v>
      </c>
      <c r="D58" s="113">
        <v>0</v>
      </c>
      <c r="E58" s="113">
        <v>0</v>
      </c>
      <c r="F58" s="113">
        <v>0</v>
      </c>
      <c r="G58" s="113">
        <v>0</v>
      </c>
      <c r="H58" s="113">
        <v>0</v>
      </c>
      <c r="I58" s="113">
        <v>0</v>
      </c>
      <c r="J58" s="113">
        <v>0</v>
      </c>
      <c r="K58" s="113">
        <v>0</v>
      </c>
      <c r="L58" s="113">
        <v>0</v>
      </c>
      <c r="M58" s="113">
        <v>0</v>
      </c>
      <c r="N58" s="113">
        <f>SUM(B58:M58)</f>
        <v>0</v>
      </c>
      <c r="Q58" s="121">
        <f>SUM(B58:D58)</f>
        <v>0</v>
      </c>
      <c r="R58" s="121">
        <f t="shared" si="1"/>
        <v>0</v>
      </c>
      <c r="S58" s="121">
        <f t="shared" si="3"/>
        <v>0</v>
      </c>
      <c r="T58" s="112">
        <f t="shared" si="2"/>
        <v>0</v>
      </c>
      <c r="U58" s="121">
        <f t="shared" si="6"/>
        <v>0</v>
      </c>
      <c r="V58" s="112">
        <f>SUM(T58:U58)</f>
        <v>0</v>
      </c>
      <c r="W58" s="112">
        <f t="shared" si="4"/>
        <v>0</v>
      </c>
      <c r="X58" s="111">
        <f t="shared" si="5"/>
        <v>0</v>
      </c>
    </row>
    <row r="59" spans="1:24">
      <c r="A59" s="113" t="s">
        <v>194</v>
      </c>
      <c r="B59" s="113">
        <v>0</v>
      </c>
      <c r="C59" s="113">
        <v>0</v>
      </c>
      <c r="D59" s="113">
        <v>0</v>
      </c>
      <c r="E59" s="113">
        <v>0</v>
      </c>
      <c r="F59" s="113">
        <v>0</v>
      </c>
      <c r="G59" s="113">
        <v>0</v>
      </c>
      <c r="H59" s="113">
        <v>0</v>
      </c>
      <c r="I59" s="113">
        <v>0</v>
      </c>
      <c r="J59" s="113">
        <v>0</v>
      </c>
      <c r="K59" s="113">
        <v>0</v>
      </c>
      <c r="L59" s="113">
        <v>0</v>
      </c>
      <c r="M59" s="113">
        <v>0</v>
      </c>
      <c r="N59" s="113">
        <f>SUM(B59:M59)</f>
        <v>0</v>
      </c>
      <c r="Q59" s="121">
        <f>SUM(B59:D59)</f>
        <v>0</v>
      </c>
      <c r="R59" s="121">
        <f t="shared" si="1"/>
        <v>0</v>
      </c>
      <c r="S59" s="121">
        <f t="shared" si="3"/>
        <v>0</v>
      </c>
      <c r="T59" s="112">
        <f t="shared" si="2"/>
        <v>0</v>
      </c>
      <c r="U59" s="121">
        <f t="shared" si="6"/>
        <v>0</v>
      </c>
      <c r="V59" s="112">
        <f>SUM(T59:U59)</f>
        <v>0</v>
      </c>
      <c r="W59" s="112">
        <f t="shared" si="4"/>
        <v>0</v>
      </c>
      <c r="X59" s="111">
        <f t="shared" si="5"/>
        <v>0</v>
      </c>
    </row>
    <row r="60" spans="1:24">
      <c r="A60" s="113" t="s">
        <v>195</v>
      </c>
      <c r="B60" s="113">
        <v>0</v>
      </c>
      <c r="C60" s="113">
        <v>0</v>
      </c>
      <c r="D60" s="113">
        <v>0</v>
      </c>
      <c r="E60" s="113">
        <v>0</v>
      </c>
      <c r="F60" s="113">
        <v>0</v>
      </c>
      <c r="G60" s="113">
        <v>0</v>
      </c>
      <c r="H60" s="113">
        <v>0</v>
      </c>
      <c r="I60" s="113">
        <v>0</v>
      </c>
      <c r="J60" s="113">
        <v>0</v>
      </c>
      <c r="K60" s="113">
        <v>0</v>
      </c>
      <c r="L60" s="113">
        <v>0</v>
      </c>
      <c r="M60" s="113">
        <v>0</v>
      </c>
      <c r="N60" s="113">
        <f>SUM(B60:M60)</f>
        <v>0</v>
      </c>
      <c r="Q60" s="121">
        <f>SUM(B60:D60)</f>
        <v>0</v>
      </c>
      <c r="R60" s="121">
        <f t="shared" si="1"/>
        <v>0</v>
      </c>
      <c r="S60" s="121">
        <f t="shared" si="3"/>
        <v>0</v>
      </c>
      <c r="T60" s="112">
        <f t="shared" si="2"/>
        <v>0</v>
      </c>
      <c r="U60" s="121">
        <f t="shared" si="6"/>
        <v>0</v>
      </c>
      <c r="V60" s="112">
        <f>SUM(T60:U60)</f>
        <v>0</v>
      </c>
      <c r="W60" s="112">
        <f t="shared" si="4"/>
        <v>0</v>
      </c>
      <c r="X60" s="111">
        <f t="shared" si="5"/>
        <v>0</v>
      </c>
    </row>
    <row r="61" spans="1:24">
      <c r="A61" s="113"/>
      <c r="B61" s="113"/>
      <c r="C61" s="113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 t="s">
        <v>1</v>
      </c>
      <c r="Q61" s="121" t="s">
        <v>1</v>
      </c>
      <c r="R61" s="121"/>
      <c r="S61" s="121" t="s">
        <v>1</v>
      </c>
      <c r="T61" s="119"/>
      <c r="U61" s="121" t="s">
        <v>1</v>
      </c>
      <c r="V61" s="112" t="s">
        <v>1</v>
      </c>
      <c r="X61" s="111" t="s">
        <v>1</v>
      </c>
    </row>
    <row r="62" spans="1:24">
      <c r="A62" s="117" t="s">
        <v>196</v>
      </c>
      <c r="B62" s="117">
        <f>SUM(B63:B68)</f>
        <v>0</v>
      </c>
      <c r="C62" s="117">
        <f t="shared" ref="C62:N62" si="46">SUM(C63:C68)</f>
        <v>0</v>
      </c>
      <c r="D62" s="117">
        <f t="shared" si="46"/>
        <v>0</v>
      </c>
      <c r="E62" s="117">
        <f t="shared" si="46"/>
        <v>0</v>
      </c>
      <c r="F62" s="117">
        <f t="shared" si="46"/>
        <v>0</v>
      </c>
      <c r="G62" s="117">
        <f t="shared" si="46"/>
        <v>0</v>
      </c>
      <c r="H62" s="117">
        <f t="shared" si="46"/>
        <v>0</v>
      </c>
      <c r="I62" s="117">
        <f t="shared" si="46"/>
        <v>0</v>
      </c>
      <c r="J62" s="117">
        <f t="shared" si="46"/>
        <v>0</v>
      </c>
      <c r="K62" s="117">
        <f t="shared" si="46"/>
        <v>0</v>
      </c>
      <c r="L62" s="117">
        <f t="shared" si="46"/>
        <v>0</v>
      </c>
      <c r="M62" s="117">
        <f t="shared" si="46"/>
        <v>0</v>
      </c>
      <c r="N62" s="130">
        <f t="shared" si="46"/>
        <v>0</v>
      </c>
      <c r="Q62" s="118">
        <f>SUM(B62:D62)</f>
        <v>0</v>
      </c>
      <c r="R62" s="118">
        <f t="shared" si="1"/>
        <v>0</v>
      </c>
      <c r="S62" s="118">
        <f t="shared" ref="S62:S68" si="47">SUM(E62:G62)</f>
        <v>0</v>
      </c>
      <c r="T62" s="119">
        <f t="shared" si="2"/>
        <v>0</v>
      </c>
      <c r="U62" s="118">
        <f t="shared" ref="U62:U68" si="48">+H62+I62+J62</f>
        <v>0</v>
      </c>
      <c r="V62" s="119">
        <f t="shared" ref="V62:V68" si="49">SUM(T62:U62)</f>
        <v>0</v>
      </c>
      <c r="W62" s="119">
        <f t="shared" ref="W62:W68" si="50">+K62+L62+M62</f>
        <v>0</v>
      </c>
      <c r="X62" s="120">
        <f t="shared" ref="X62:X68" si="51">+V62+W62</f>
        <v>0</v>
      </c>
    </row>
    <row r="63" spans="1:24">
      <c r="A63" s="113" t="s">
        <v>198</v>
      </c>
      <c r="B63" s="113">
        <v>0</v>
      </c>
      <c r="C63" s="113">
        <v>0</v>
      </c>
      <c r="D63" s="113">
        <v>0</v>
      </c>
      <c r="E63" s="113">
        <v>0</v>
      </c>
      <c r="F63" s="113">
        <v>0</v>
      </c>
      <c r="G63" s="113">
        <v>0</v>
      </c>
      <c r="H63" s="113">
        <v>0</v>
      </c>
      <c r="I63" s="113">
        <v>0</v>
      </c>
      <c r="J63" s="113">
        <v>0</v>
      </c>
      <c r="K63" s="113">
        <v>0</v>
      </c>
      <c r="L63" s="113">
        <v>0</v>
      </c>
      <c r="M63" s="113">
        <v>0</v>
      </c>
      <c r="N63" s="113">
        <f t="shared" ref="N63:N68" si="52">SUM(B63:M63)</f>
        <v>0</v>
      </c>
      <c r="Q63" s="121">
        <f t="shared" ref="Q63:Q68" si="53">SUM(B63:D63)</f>
        <v>0</v>
      </c>
      <c r="R63" s="121">
        <f t="shared" si="1"/>
        <v>0</v>
      </c>
      <c r="S63" s="121">
        <f t="shared" si="47"/>
        <v>0</v>
      </c>
      <c r="T63" s="112">
        <f t="shared" si="2"/>
        <v>0</v>
      </c>
      <c r="U63" s="121">
        <f t="shared" si="48"/>
        <v>0</v>
      </c>
      <c r="V63" s="112">
        <f t="shared" si="49"/>
        <v>0</v>
      </c>
      <c r="W63" s="112">
        <f t="shared" si="50"/>
        <v>0</v>
      </c>
      <c r="X63" s="111">
        <f t="shared" si="51"/>
        <v>0</v>
      </c>
    </row>
    <row r="64" spans="1:24">
      <c r="A64" s="113" t="s">
        <v>199</v>
      </c>
      <c r="B64" s="113">
        <v>0</v>
      </c>
      <c r="C64" s="113">
        <v>0</v>
      </c>
      <c r="D64" s="113">
        <v>0</v>
      </c>
      <c r="E64" s="113">
        <v>0</v>
      </c>
      <c r="F64" s="113">
        <v>0</v>
      </c>
      <c r="G64" s="113">
        <v>0</v>
      </c>
      <c r="H64" s="113">
        <v>0</v>
      </c>
      <c r="I64" s="113">
        <v>0</v>
      </c>
      <c r="J64" s="113">
        <v>0</v>
      </c>
      <c r="K64" s="113">
        <v>0</v>
      </c>
      <c r="L64" s="113">
        <v>0</v>
      </c>
      <c r="M64" s="113">
        <v>0</v>
      </c>
      <c r="N64" s="113">
        <f t="shared" si="52"/>
        <v>0</v>
      </c>
      <c r="Q64" s="121">
        <f t="shared" si="53"/>
        <v>0</v>
      </c>
      <c r="R64" s="121">
        <f t="shared" si="1"/>
        <v>0</v>
      </c>
      <c r="S64" s="121">
        <f t="shared" si="47"/>
        <v>0</v>
      </c>
      <c r="T64" s="112">
        <f t="shared" si="2"/>
        <v>0</v>
      </c>
      <c r="U64" s="121">
        <f t="shared" si="48"/>
        <v>0</v>
      </c>
      <c r="V64" s="112">
        <f t="shared" si="49"/>
        <v>0</v>
      </c>
      <c r="W64" s="112">
        <f t="shared" si="50"/>
        <v>0</v>
      </c>
      <c r="X64" s="111">
        <f t="shared" si="51"/>
        <v>0</v>
      </c>
    </row>
    <row r="65" spans="1:24">
      <c r="A65" s="113" t="s">
        <v>176</v>
      </c>
      <c r="B65" s="113">
        <v>0</v>
      </c>
      <c r="C65" s="113">
        <v>0</v>
      </c>
      <c r="D65" s="113">
        <v>0</v>
      </c>
      <c r="E65" s="113">
        <v>0</v>
      </c>
      <c r="F65" s="113">
        <v>0</v>
      </c>
      <c r="G65" s="113">
        <v>0</v>
      </c>
      <c r="H65" s="113">
        <v>0</v>
      </c>
      <c r="I65" s="113">
        <v>0</v>
      </c>
      <c r="J65" s="113">
        <v>0</v>
      </c>
      <c r="K65" s="113">
        <v>0</v>
      </c>
      <c r="L65" s="113">
        <v>0</v>
      </c>
      <c r="M65" s="113">
        <v>0</v>
      </c>
      <c r="N65" s="113">
        <f t="shared" si="52"/>
        <v>0</v>
      </c>
      <c r="Q65" s="121">
        <f t="shared" si="53"/>
        <v>0</v>
      </c>
      <c r="R65" s="121">
        <f t="shared" si="1"/>
        <v>0</v>
      </c>
      <c r="S65" s="121">
        <f t="shared" si="47"/>
        <v>0</v>
      </c>
      <c r="T65" s="112">
        <f t="shared" si="2"/>
        <v>0</v>
      </c>
      <c r="U65" s="121">
        <f t="shared" si="48"/>
        <v>0</v>
      </c>
      <c r="V65" s="112">
        <f t="shared" si="49"/>
        <v>0</v>
      </c>
      <c r="W65" s="112">
        <f t="shared" si="50"/>
        <v>0</v>
      </c>
      <c r="X65" s="111">
        <f t="shared" si="51"/>
        <v>0</v>
      </c>
    </row>
    <row r="66" spans="1:24">
      <c r="A66" s="113" t="s">
        <v>286</v>
      </c>
      <c r="B66" s="113">
        <v>0</v>
      </c>
      <c r="C66" s="113">
        <v>0</v>
      </c>
      <c r="D66" s="113">
        <v>0</v>
      </c>
      <c r="E66" s="113">
        <v>0</v>
      </c>
      <c r="F66" s="113">
        <v>0</v>
      </c>
      <c r="G66" s="113">
        <v>0</v>
      </c>
      <c r="H66" s="113">
        <v>0</v>
      </c>
      <c r="I66" s="113">
        <v>0</v>
      </c>
      <c r="J66" s="113">
        <v>0</v>
      </c>
      <c r="K66" s="113">
        <v>0</v>
      </c>
      <c r="L66" s="113">
        <v>0</v>
      </c>
      <c r="M66" s="113">
        <v>0</v>
      </c>
      <c r="N66" s="113">
        <f t="shared" si="52"/>
        <v>0</v>
      </c>
      <c r="Q66" s="121">
        <f t="shared" si="53"/>
        <v>0</v>
      </c>
      <c r="R66" s="121">
        <f t="shared" si="1"/>
        <v>0</v>
      </c>
      <c r="S66" s="121">
        <f t="shared" si="47"/>
        <v>0</v>
      </c>
      <c r="T66" s="112">
        <f t="shared" si="2"/>
        <v>0</v>
      </c>
      <c r="U66" s="121">
        <f t="shared" si="48"/>
        <v>0</v>
      </c>
      <c r="V66" s="112">
        <f t="shared" si="49"/>
        <v>0</v>
      </c>
      <c r="W66" s="112">
        <f t="shared" si="50"/>
        <v>0</v>
      </c>
      <c r="X66" s="111">
        <f t="shared" si="51"/>
        <v>0</v>
      </c>
    </row>
    <row r="67" spans="1:24">
      <c r="A67" s="113" t="s">
        <v>271</v>
      </c>
      <c r="B67" s="113">
        <v>0</v>
      </c>
      <c r="C67" s="113">
        <v>0</v>
      </c>
      <c r="D67" s="113">
        <v>0</v>
      </c>
      <c r="E67" s="113">
        <v>0</v>
      </c>
      <c r="F67" s="113">
        <v>0</v>
      </c>
      <c r="G67" s="113">
        <v>0</v>
      </c>
      <c r="H67" s="113">
        <v>0</v>
      </c>
      <c r="I67" s="113">
        <v>0</v>
      </c>
      <c r="J67" s="113">
        <v>0</v>
      </c>
      <c r="K67" s="113">
        <v>0</v>
      </c>
      <c r="L67" s="113">
        <v>0</v>
      </c>
      <c r="M67" s="113">
        <v>0</v>
      </c>
      <c r="N67" s="113">
        <f t="shared" si="52"/>
        <v>0</v>
      </c>
      <c r="Q67" s="121">
        <f t="shared" si="53"/>
        <v>0</v>
      </c>
      <c r="R67" s="121">
        <f t="shared" si="1"/>
        <v>0</v>
      </c>
      <c r="S67" s="121">
        <f t="shared" si="47"/>
        <v>0</v>
      </c>
      <c r="T67" s="112">
        <f t="shared" si="2"/>
        <v>0</v>
      </c>
      <c r="U67" s="121">
        <f t="shared" si="48"/>
        <v>0</v>
      </c>
      <c r="V67" s="112">
        <f t="shared" si="49"/>
        <v>0</v>
      </c>
      <c r="W67" s="112">
        <f t="shared" si="50"/>
        <v>0</v>
      </c>
      <c r="X67" s="111">
        <f t="shared" si="51"/>
        <v>0</v>
      </c>
    </row>
    <row r="68" spans="1:24">
      <c r="A68" s="113" t="s">
        <v>200</v>
      </c>
      <c r="B68" s="113">
        <v>0</v>
      </c>
      <c r="C68" s="113">
        <v>0</v>
      </c>
      <c r="D68" s="113">
        <v>0</v>
      </c>
      <c r="E68" s="113">
        <v>0</v>
      </c>
      <c r="F68" s="113">
        <v>0</v>
      </c>
      <c r="G68" s="113">
        <v>0</v>
      </c>
      <c r="H68" s="113">
        <v>0</v>
      </c>
      <c r="I68" s="113">
        <v>0</v>
      </c>
      <c r="J68" s="113">
        <v>0</v>
      </c>
      <c r="K68" s="113">
        <v>0</v>
      </c>
      <c r="L68" s="113">
        <v>0</v>
      </c>
      <c r="M68" s="113">
        <v>0</v>
      </c>
      <c r="N68" s="113">
        <f t="shared" si="52"/>
        <v>0</v>
      </c>
      <c r="Q68" s="121">
        <f t="shared" si="53"/>
        <v>0</v>
      </c>
      <c r="R68" s="121">
        <f t="shared" si="1"/>
        <v>0</v>
      </c>
      <c r="S68" s="121">
        <f t="shared" si="47"/>
        <v>0</v>
      </c>
      <c r="T68" s="112">
        <f t="shared" si="2"/>
        <v>0</v>
      </c>
      <c r="U68" s="121">
        <f t="shared" si="48"/>
        <v>0</v>
      </c>
      <c r="V68" s="112">
        <f t="shared" si="49"/>
        <v>0</v>
      </c>
      <c r="W68" s="112">
        <f t="shared" si="50"/>
        <v>0</v>
      </c>
      <c r="X68" s="111">
        <f t="shared" si="51"/>
        <v>0</v>
      </c>
    </row>
    <row r="69" spans="1:24">
      <c r="A69" s="113"/>
      <c r="B69" s="113"/>
      <c r="C69" s="113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 t="s">
        <v>1</v>
      </c>
      <c r="Q69" s="121"/>
      <c r="R69" s="121"/>
      <c r="S69" s="121"/>
      <c r="T69" s="119"/>
      <c r="U69" s="121"/>
    </row>
    <row r="70" spans="1:24">
      <c r="A70" s="117" t="s">
        <v>201</v>
      </c>
      <c r="B70" s="117">
        <f>SUM(B71:B72)</f>
        <v>0</v>
      </c>
      <c r="C70" s="117">
        <f t="shared" ref="C70:N70" si="54">SUM(C71:C72)</f>
        <v>0</v>
      </c>
      <c r="D70" s="117">
        <f t="shared" si="54"/>
        <v>0</v>
      </c>
      <c r="E70" s="117">
        <f t="shared" si="54"/>
        <v>0</v>
      </c>
      <c r="F70" s="117">
        <f t="shared" si="54"/>
        <v>0</v>
      </c>
      <c r="G70" s="117">
        <f t="shared" si="54"/>
        <v>0</v>
      </c>
      <c r="H70" s="117">
        <f t="shared" si="54"/>
        <v>0</v>
      </c>
      <c r="I70" s="117">
        <f t="shared" si="54"/>
        <v>0</v>
      </c>
      <c r="J70" s="117">
        <f t="shared" si="54"/>
        <v>0</v>
      </c>
      <c r="K70" s="117">
        <f t="shared" si="54"/>
        <v>0</v>
      </c>
      <c r="L70" s="117">
        <f t="shared" si="54"/>
        <v>0</v>
      </c>
      <c r="M70" s="117">
        <f t="shared" si="54"/>
        <v>0</v>
      </c>
      <c r="N70" s="130">
        <f t="shared" si="54"/>
        <v>0</v>
      </c>
      <c r="Q70" s="118">
        <f>SUM(B70:D70)</f>
        <v>0</v>
      </c>
      <c r="R70" s="118">
        <f t="shared" si="1"/>
        <v>0</v>
      </c>
      <c r="S70" s="118">
        <f>SUM(E70:G70)</f>
        <v>0</v>
      </c>
      <c r="T70" s="119">
        <f t="shared" si="2"/>
        <v>0</v>
      </c>
      <c r="U70" s="118">
        <f>+H70+I70+J70</f>
        <v>0</v>
      </c>
      <c r="V70" s="119">
        <f>SUM(T70:U70)</f>
        <v>0</v>
      </c>
      <c r="W70" s="119">
        <f>+K70+L70+M70</f>
        <v>0</v>
      </c>
      <c r="X70" s="120">
        <f>+V70+W70</f>
        <v>0</v>
      </c>
    </row>
    <row r="71" spans="1:24">
      <c r="A71" s="113" t="s">
        <v>197</v>
      </c>
      <c r="B71" s="113">
        <v>0</v>
      </c>
      <c r="C71" s="113">
        <v>0</v>
      </c>
      <c r="D71" s="113">
        <v>0</v>
      </c>
      <c r="E71" s="113">
        <v>0</v>
      </c>
      <c r="F71" s="113">
        <v>0</v>
      </c>
      <c r="G71" s="113">
        <v>0</v>
      </c>
      <c r="H71" s="113">
        <v>0</v>
      </c>
      <c r="I71" s="113">
        <v>0</v>
      </c>
      <c r="J71" s="113">
        <v>0</v>
      </c>
      <c r="K71" s="113">
        <v>0</v>
      </c>
      <c r="L71" s="113">
        <v>0</v>
      </c>
      <c r="M71" s="113">
        <v>0</v>
      </c>
      <c r="N71" s="113">
        <f>SUM(B71:M71)</f>
        <v>0</v>
      </c>
      <c r="Q71" s="121">
        <f>SUM(B71:D71)</f>
        <v>0</v>
      </c>
      <c r="R71" s="121">
        <f t="shared" si="1"/>
        <v>0</v>
      </c>
      <c r="S71" s="121">
        <f>SUM(E71:G71)</f>
        <v>0</v>
      </c>
      <c r="T71" s="112">
        <f t="shared" si="2"/>
        <v>0</v>
      </c>
      <c r="U71" s="121">
        <f>+H71+I71+J71</f>
        <v>0</v>
      </c>
      <c r="V71" s="112">
        <f>SUM(T71:U71)</f>
        <v>0</v>
      </c>
      <c r="W71" s="112">
        <f>+K71+L71+M71</f>
        <v>0</v>
      </c>
      <c r="X71" s="111">
        <f>+V71+W71</f>
        <v>0</v>
      </c>
    </row>
    <row r="72" spans="1:24">
      <c r="A72" s="113" t="s">
        <v>202</v>
      </c>
      <c r="B72" s="113">
        <v>0</v>
      </c>
      <c r="C72" s="113">
        <v>0</v>
      </c>
      <c r="D72" s="113">
        <v>0</v>
      </c>
      <c r="E72" s="113">
        <v>0</v>
      </c>
      <c r="F72" s="113">
        <v>0</v>
      </c>
      <c r="G72" s="113">
        <v>0</v>
      </c>
      <c r="H72" s="113">
        <v>0</v>
      </c>
      <c r="I72" s="113">
        <v>0</v>
      </c>
      <c r="J72" s="113">
        <v>0</v>
      </c>
      <c r="K72" s="113">
        <v>0</v>
      </c>
      <c r="L72" s="113">
        <v>0</v>
      </c>
      <c r="M72" s="113">
        <v>0</v>
      </c>
      <c r="N72" s="113">
        <f>SUM(B72:M72)</f>
        <v>0</v>
      </c>
      <c r="Q72" s="121">
        <f>SUM(B72:D72)</f>
        <v>0</v>
      </c>
      <c r="R72" s="121">
        <f t="shared" si="1"/>
        <v>0</v>
      </c>
      <c r="S72" s="121">
        <f>SUM(E72:G72)</f>
        <v>0</v>
      </c>
      <c r="T72" s="112">
        <f t="shared" si="2"/>
        <v>0</v>
      </c>
      <c r="U72" s="121">
        <f>+H72+I72+J72</f>
        <v>0</v>
      </c>
      <c r="V72" s="112">
        <f>SUM(T72:U72)</f>
        <v>0</v>
      </c>
      <c r="W72" s="112">
        <f>+K72+L72+M72</f>
        <v>0</v>
      </c>
      <c r="X72" s="111">
        <f>+V72+W72</f>
        <v>0</v>
      </c>
    </row>
    <row r="73" spans="1:24">
      <c r="A73" s="113"/>
      <c r="B73" s="113"/>
      <c r="C73" s="113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 t="s">
        <v>1</v>
      </c>
      <c r="Q73" s="121"/>
      <c r="R73" s="121"/>
      <c r="S73" s="121"/>
      <c r="T73" s="119"/>
      <c r="U73" s="121"/>
    </row>
    <row r="74" spans="1:24">
      <c r="A74" s="122" t="s">
        <v>17</v>
      </c>
      <c r="B74" s="117">
        <f>SUM(B75:B89)</f>
        <v>0</v>
      </c>
      <c r="C74" s="117">
        <f t="shared" ref="C74:M74" si="55">SUM(C75:C89)</f>
        <v>0</v>
      </c>
      <c r="D74" s="117">
        <f t="shared" si="55"/>
        <v>0</v>
      </c>
      <c r="E74" s="117">
        <f t="shared" si="55"/>
        <v>0</v>
      </c>
      <c r="F74" s="117">
        <f t="shared" si="55"/>
        <v>0</v>
      </c>
      <c r="G74" s="117">
        <f t="shared" si="55"/>
        <v>0</v>
      </c>
      <c r="H74" s="117">
        <f t="shared" si="55"/>
        <v>0</v>
      </c>
      <c r="I74" s="117">
        <f t="shared" si="55"/>
        <v>0</v>
      </c>
      <c r="J74" s="117">
        <f t="shared" si="55"/>
        <v>0</v>
      </c>
      <c r="K74" s="117">
        <f>SUM(K75:K89)</f>
        <v>0</v>
      </c>
      <c r="L74" s="117">
        <f t="shared" si="55"/>
        <v>0</v>
      </c>
      <c r="M74" s="117">
        <f t="shared" si="55"/>
        <v>0</v>
      </c>
      <c r="N74" s="117">
        <f>SUM(N75:N89)</f>
        <v>0</v>
      </c>
      <c r="Q74" s="118">
        <f t="shared" ref="Q74:Q88" si="56">SUM(B74:D74)</f>
        <v>0</v>
      </c>
      <c r="R74" s="118">
        <f t="shared" si="1"/>
        <v>0</v>
      </c>
      <c r="S74" s="118">
        <f t="shared" ref="S74:S89" si="57">SUM(E74:G74)</f>
        <v>0</v>
      </c>
      <c r="T74" s="119">
        <f t="shared" si="2"/>
        <v>0</v>
      </c>
      <c r="U74" s="118">
        <f t="shared" ref="U74:U89" si="58">+H74+I74+J74</f>
        <v>0</v>
      </c>
      <c r="V74" s="119">
        <f t="shared" ref="V74:V89" si="59">SUM(T74:U74)</f>
        <v>0</v>
      </c>
      <c r="W74" s="119">
        <f t="shared" ref="W74:W89" si="60">+K74+L74+M74</f>
        <v>0</v>
      </c>
      <c r="X74" s="120">
        <f t="shared" ref="X74:X85" si="61">+V74+W74</f>
        <v>0</v>
      </c>
    </row>
    <row r="75" spans="1:24">
      <c r="A75" s="113" t="s">
        <v>409</v>
      </c>
      <c r="B75" s="113">
        <v>0</v>
      </c>
      <c r="C75" s="113">
        <v>0</v>
      </c>
      <c r="D75" s="113">
        <v>0</v>
      </c>
      <c r="E75" s="113">
        <v>0</v>
      </c>
      <c r="F75" s="113">
        <v>0</v>
      </c>
      <c r="G75" s="113">
        <v>0</v>
      </c>
      <c r="H75" s="113">
        <v>0</v>
      </c>
      <c r="I75" s="113">
        <v>0</v>
      </c>
      <c r="J75" s="113">
        <v>0</v>
      </c>
      <c r="K75" s="113">
        <v>0</v>
      </c>
      <c r="L75" s="113">
        <v>0</v>
      </c>
      <c r="M75" s="113">
        <v>0</v>
      </c>
      <c r="N75" s="113">
        <f t="shared" ref="N75:N89" si="62">SUM(B75:M75)</f>
        <v>0</v>
      </c>
      <c r="Q75" s="121">
        <f t="shared" si="56"/>
        <v>0</v>
      </c>
      <c r="R75" s="121">
        <f t="shared" si="1"/>
        <v>0</v>
      </c>
      <c r="S75" s="121">
        <f>SUM(E75:G75)</f>
        <v>0</v>
      </c>
      <c r="T75" s="112">
        <f t="shared" si="2"/>
        <v>0</v>
      </c>
      <c r="U75" s="121">
        <f t="shared" si="58"/>
        <v>0</v>
      </c>
      <c r="V75" s="112">
        <f t="shared" si="59"/>
        <v>0</v>
      </c>
      <c r="W75" s="112">
        <f t="shared" si="60"/>
        <v>0</v>
      </c>
      <c r="X75" s="111">
        <f t="shared" si="61"/>
        <v>0</v>
      </c>
    </row>
    <row r="76" spans="1:24">
      <c r="A76" s="110" t="s">
        <v>410</v>
      </c>
      <c r="B76" s="113">
        <v>0</v>
      </c>
      <c r="C76" s="113">
        <v>0</v>
      </c>
      <c r="D76" s="113">
        <v>0</v>
      </c>
      <c r="E76" s="113">
        <v>0</v>
      </c>
      <c r="F76" s="113">
        <v>0</v>
      </c>
      <c r="G76" s="113">
        <v>0</v>
      </c>
      <c r="H76" s="113">
        <v>0</v>
      </c>
      <c r="I76" s="113">
        <v>0</v>
      </c>
      <c r="J76" s="113">
        <v>0</v>
      </c>
      <c r="K76" s="113">
        <v>0</v>
      </c>
      <c r="L76" s="113">
        <v>0</v>
      </c>
      <c r="M76" s="113">
        <v>0</v>
      </c>
      <c r="N76" s="113">
        <f t="shared" si="62"/>
        <v>0</v>
      </c>
      <c r="Q76" s="121">
        <f t="shared" si="56"/>
        <v>0</v>
      </c>
      <c r="R76" s="121">
        <f t="shared" ref="R76:R91" si="63">SUM(Q76)</f>
        <v>0</v>
      </c>
      <c r="S76" s="121">
        <f t="shared" si="57"/>
        <v>0</v>
      </c>
      <c r="T76" s="112">
        <f t="shared" ref="T76:T91" si="64">SUM(R76:S76)</f>
        <v>0</v>
      </c>
      <c r="U76" s="121">
        <f t="shared" si="58"/>
        <v>0</v>
      </c>
      <c r="V76" s="112">
        <f t="shared" si="59"/>
        <v>0</v>
      </c>
      <c r="W76" s="112">
        <f t="shared" si="60"/>
        <v>0</v>
      </c>
      <c r="X76" s="111">
        <f t="shared" si="61"/>
        <v>0</v>
      </c>
    </row>
    <row r="77" spans="1:24">
      <c r="A77" s="110" t="s">
        <v>411</v>
      </c>
      <c r="B77" s="113">
        <v>0</v>
      </c>
      <c r="C77" s="113">
        <v>0</v>
      </c>
      <c r="D77" s="113">
        <v>0</v>
      </c>
      <c r="E77" s="113">
        <v>0</v>
      </c>
      <c r="F77" s="113">
        <v>0</v>
      </c>
      <c r="G77" s="113">
        <v>0</v>
      </c>
      <c r="H77" s="113">
        <v>0</v>
      </c>
      <c r="I77" s="113">
        <v>0</v>
      </c>
      <c r="J77" s="113">
        <v>0</v>
      </c>
      <c r="K77" s="113">
        <v>0</v>
      </c>
      <c r="L77" s="113">
        <v>0</v>
      </c>
      <c r="M77" s="113">
        <v>0</v>
      </c>
      <c r="N77" s="113">
        <f t="shared" si="62"/>
        <v>0</v>
      </c>
      <c r="Q77" s="121">
        <f>SUM(B77:D77)</f>
        <v>0</v>
      </c>
      <c r="R77" s="121">
        <f t="shared" si="63"/>
        <v>0</v>
      </c>
      <c r="S77" s="121">
        <f t="shared" si="57"/>
        <v>0</v>
      </c>
      <c r="T77" s="112">
        <f t="shared" si="64"/>
        <v>0</v>
      </c>
      <c r="U77" s="121">
        <f t="shared" si="58"/>
        <v>0</v>
      </c>
      <c r="V77" s="112">
        <f t="shared" si="59"/>
        <v>0</v>
      </c>
      <c r="W77" s="112">
        <f t="shared" si="60"/>
        <v>0</v>
      </c>
      <c r="X77" s="111">
        <f t="shared" si="61"/>
        <v>0</v>
      </c>
    </row>
    <row r="78" spans="1:24">
      <c r="A78" s="113" t="s">
        <v>398</v>
      </c>
      <c r="B78" s="113">
        <v>0</v>
      </c>
      <c r="C78" s="113">
        <v>0</v>
      </c>
      <c r="D78" s="113">
        <v>0</v>
      </c>
      <c r="E78" s="113">
        <v>0</v>
      </c>
      <c r="F78" s="113">
        <v>0</v>
      </c>
      <c r="G78" s="113">
        <v>0</v>
      </c>
      <c r="H78" s="113">
        <v>0</v>
      </c>
      <c r="I78" s="113">
        <v>0</v>
      </c>
      <c r="J78" s="113">
        <v>0</v>
      </c>
      <c r="K78" s="113">
        <v>0</v>
      </c>
      <c r="L78" s="113">
        <v>0</v>
      </c>
      <c r="M78" s="113">
        <v>0</v>
      </c>
      <c r="N78" s="113">
        <f t="shared" si="62"/>
        <v>0</v>
      </c>
      <c r="Q78" s="121">
        <f t="shared" si="56"/>
        <v>0</v>
      </c>
      <c r="R78" s="121">
        <f t="shared" si="63"/>
        <v>0</v>
      </c>
      <c r="S78" s="121">
        <f t="shared" si="57"/>
        <v>0</v>
      </c>
      <c r="T78" s="112">
        <f t="shared" si="64"/>
        <v>0</v>
      </c>
      <c r="U78" s="121">
        <f t="shared" si="58"/>
        <v>0</v>
      </c>
      <c r="V78" s="112">
        <f t="shared" si="59"/>
        <v>0</v>
      </c>
      <c r="W78" s="112">
        <f t="shared" si="60"/>
        <v>0</v>
      </c>
      <c r="X78" s="111">
        <f t="shared" si="61"/>
        <v>0</v>
      </c>
    </row>
    <row r="79" spans="1:24">
      <c r="A79" s="113" t="s">
        <v>397</v>
      </c>
      <c r="B79" s="113">
        <v>0</v>
      </c>
      <c r="C79" s="113">
        <v>0</v>
      </c>
      <c r="D79" s="113">
        <v>0</v>
      </c>
      <c r="E79" s="113">
        <v>0</v>
      </c>
      <c r="F79" s="113">
        <v>0</v>
      </c>
      <c r="G79" s="113">
        <v>0</v>
      </c>
      <c r="H79" s="113">
        <v>0</v>
      </c>
      <c r="I79" s="113">
        <v>0</v>
      </c>
      <c r="J79" s="113">
        <v>0</v>
      </c>
      <c r="K79" s="113">
        <v>0</v>
      </c>
      <c r="L79" s="113">
        <v>0</v>
      </c>
      <c r="M79" s="113">
        <v>0</v>
      </c>
      <c r="N79" s="113">
        <f t="shared" si="62"/>
        <v>0</v>
      </c>
      <c r="Q79" s="121">
        <f t="shared" si="56"/>
        <v>0</v>
      </c>
      <c r="R79" s="121">
        <f t="shared" si="63"/>
        <v>0</v>
      </c>
      <c r="S79" s="121">
        <f t="shared" si="57"/>
        <v>0</v>
      </c>
      <c r="T79" s="112">
        <f t="shared" si="64"/>
        <v>0</v>
      </c>
      <c r="U79" s="121">
        <f t="shared" si="58"/>
        <v>0</v>
      </c>
      <c r="V79" s="112">
        <f t="shared" si="59"/>
        <v>0</v>
      </c>
      <c r="W79" s="112">
        <f t="shared" si="60"/>
        <v>0</v>
      </c>
      <c r="X79" s="111">
        <f t="shared" si="61"/>
        <v>0</v>
      </c>
    </row>
    <row r="80" spans="1:24">
      <c r="A80" s="113" t="s">
        <v>412</v>
      </c>
      <c r="B80" s="113">
        <v>0</v>
      </c>
      <c r="C80" s="113">
        <v>0</v>
      </c>
      <c r="D80" s="113">
        <v>0</v>
      </c>
      <c r="E80" s="113">
        <v>0</v>
      </c>
      <c r="F80" s="113">
        <v>0</v>
      </c>
      <c r="G80" s="113">
        <v>0</v>
      </c>
      <c r="H80" s="113">
        <v>0</v>
      </c>
      <c r="I80" s="113">
        <v>0</v>
      </c>
      <c r="J80" s="113">
        <v>0</v>
      </c>
      <c r="K80" s="113">
        <v>0</v>
      </c>
      <c r="L80" s="113">
        <v>0</v>
      </c>
      <c r="M80" s="113">
        <v>0</v>
      </c>
      <c r="N80" s="113">
        <f t="shared" si="62"/>
        <v>0</v>
      </c>
      <c r="Q80" s="121">
        <f t="shared" si="56"/>
        <v>0</v>
      </c>
      <c r="R80" s="121">
        <f t="shared" si="63"/>
        <v>0</v>
      </c>
      <c r="S80" s="121">
        <f t="shared" si="57"/>
        <v>0</v>
      </c>
      <c r="T80" s="112">
        <f>SUM(R80:S80)</f>
        <v>0</v>
      </c>
      <c r="U80" s="121">
        <f t="shared" si="58"/>
        <v>0</v>
      </c>
      <c r="V80" s="112">
        <f t="shared" si="59"/>
        <v>0</v>
      </c>
      <c r="W80" s="112">
        <f t="shared" si="60"/>
        <v>0</v>
      </c>
      <c r="X80" s="111">
        <f t="shared" si="61"/>
        <v>0</v>
      </c>
    </row>
    <row r="81" spans="1:24">
      <c r="A81" s="113" t="s">
        <v>416</v>
      </c>
      <c r="B81" s="113">
        <v>0</v>
      </c>
      <c r="C81" s="113">
        <v>0</v>
      </c>
      <c r="D81" s="113">
        <v>0</v>
      </c>
      <c r="E81" s="113">
        <v>0</v>
      </c>
      <c r="F81" s="113">
        <v>0</v>
      </c>
      <c r="G81" s="113">
        <v>0</v>
      </c>
      <c r="H81" s="113">
        <v>0</v>
      </c>
      <c r="I81" s="113">
        <v>0</v>
      </c>
      <c r="J81" s="113">
        <v>0</v>
      </c>
      <c r="K81" s="113">
        <v>0</v>
      </c>
      <c r="L81" s="113">
        <v>0</v>
      </c>
      <c r="M81" s="113">
        <v>0</v>
      </c>
      <c r="N81" s="113">
        <f t="shared" si="62"/>
        <v>0</v>
      </c>
      <c r="Q81" s="121">
        <f t="shared" si="56"/>
        <v>0</v>
      </c>
      <c r="R81" s="121">
        <f t="shared" si="63"/>
        <v>0</v>
      </c>
      <c r="S81" s="121">
        <f t="shared" si="57"/>
        <v>0</v>
      </c>
      <c r="T81" s="112">
        <f t="shared" si="64"/>
        <v>0</v>
      </c>
      <c r="U81" s="121">
        <f t="shared" si="58"/>
        <v>0</v>
      </c>
      <c r="V81" s="112">
        <f t="shared" si="59"/>
        <v>0</v>
      </c>
      <c r="W81" s="112">
        <f t="shared" si="60"/>
        <v>0</v>
      </c>
      <c r="X81" s="111">
        <f t="shared" si="61"/>
        <v>0</v>
      </c>
    </row>
    <row r="82" spans="1:24">
      <c r="A82" s="113" t="s">
        <v>402</v>
      </c>
      <c r="B82" s="113">
        <v>0</v>
      </c>
      <c r="C82" s="113">
        <v>0</v>
      </c>
      <c r="D82" s="113">
        <v>0</v>
      </c>
      <c r="E82" s="113">
        <v>0</v>
      </c>
      <c r="F82" s="113">
        <v>0</v>
      </c>
      <c r="G82" s="113">
        <v>0</v>
      </c>
      <c r="H82" s="113">
        <v>0</v>
      </c>
      <c r="I82" s="113">
        <v>0</v>
      </c>
      <c r="J82" s="113">
        <v>0</v>
      </c>
      <c r="K82" s="113">
        <v>0</v>
      </c>
      <c r="L82" s="113">
        <v>0</v>
      </c>
      <c r="M82" s="113">
        <v>0</v>
      </c>
      <c r="N82" s="113">
        <f t="shared" si="62"/>
        <v>0</v>
      </c>
      <c r="Q82" s="121">
        <f t="shared" si="56"/>
        <v>0</v>
      </c>
      <c r="R82" s="121">
        <f t="shared" si="63"/>
        <v>0</v>
      </c>
      <c r="S82" s="121">
        <f t="shared" si="57"/>
        <v>0</v>
      </c>
      <c r="T82" s="112">
        <f t="shared" si="64"/>
        <v>0</v>
      </c>
      <c r="U82" s="121">
        <f t="shared" si="58"/>
        <v>0</v>
      </c>
      <c r="V82" s="112">
        <f t="shared" si="59"/>
        <v>0</v>
      </c>
      <c r="W82" s="112">
        <f t="shared" si="60"/>
        <v>0</v>
      </c>
      <c r="X82" s="111">
        <f t="shared" si="61"/>
        <v>0</v>
      </c>
    </row>
    <row r="83" spans="1:24">
      <c r="A83" s="113" t="s">
        <v>413</v>
      </c>
      <c r="B83" s="113">
        <v>0</v>
      </c>
      <c r="C83" s="113">
        <v>0</v>
      </c>
      <c r="D83" s="113">
        <v>0</v>
      </c>
      <c r="E83" s="113">
        <v>0</v>
      </c>
      <c r="F83" s="113">
        <v>0</v>
      </c>
      <c r="G83" s="113">
        <v>0</v>
      </c>
      <c r="H83" s="113">
        <v>0</v>
      </c>
      <c r="I83" s="113">
        <v>0</v>
      </c>
      <c r="J83" s="113">
        <v>0</v>
      </c>
      <c r="K83" s="113">
        <v>0</v>
      </c>
      <c r="L83" s="113">
        <v>0</v>
      </c>
      <c r="M83" s="113">
        <v>0</v>
      </c>
      <c r="N83" s="113">
        <f t="shared" si="62"/>
        <v>0</v>
      </c>
      <c r="Q83" s="121">
        <f t="shared" si="56"/>
        <v>0</v>
      </c>
      <c r="R83" s="121">
        <f t="shared" si="63"/>
        <v>0</v>
      </c>
      <c r="S83" s="121">
        <f t="shared" si="57"/>
        <v>0</v>
      </c>
      <c r="T83" s="112">
        <f t="shared" si="64"/>
        <v>0</v>
      </c>
      <c r="U83" s="121">
        <f t="shared" si="58"/>
        <v>0</v>
      </c>
      <c r="V83" s="112">
        <f t="shared" si="59"/>
        <v>0</v>
      </c>
      <c r="W83" s="112">
        <f t="shared" si="60"/>
        <v>0</v>
      </c>
      <c r="X83" s="111">
        <f t="shared" si="61"/>
        <v>0</v>
      </c>
    </row>
    <row r="84" spans="1:24">
      <c r="A84" s="113" t="s">
        <v>414</v>
      </c>
      <c r="B84" s="113">
        <v>0</v>
      </c>
      <c r="C84" s="113">
        <v>0</v>
      </c>
      <c r="D84" s="113">
        <v>0</v>
      </c>
      <c r="E84" s="113">
        <v>0</v>
      </c>
      <c r="F84" s="113">
        <v>0</v>
      </c>
      <c r="G84" s="113">
        <v>0</v>
      </c>
      <c r="H84" s="113">
        <v>0</v>
      </c>
      <c r="I84" s="113">
        <v>0</v>
      </c>
      <c r="J84" s="113">
        <v>0</v>
      </c>
      <c r="K84" s="113">
        <v>0</v>
      </c>
      <c r="L84" s="113">
        <v>0</v>
      </c>
      <c r="M84" s="113">
        <v>0</v>
      </c>
      <c r="N84" s="113">
        <f t="shared" si="62"/>
        <v>0</v>
      </c>
      <c r="Q84" s="121">
        <f t="shared" si="56"/>
        <v>0</v>
      </c>
      <c r="R84" s="121">
        <f t="shared" si="63"/>
        <v>0</v>
      </c>
      <c r="S84" s="121">
        <f t="shared" si="57"/>
        <v>0</v>
      </c>
      <c r="T84" s="112">
        <f t="shared" si="64"/>
        <v>0</v>
      </c>
      <c r="U84" s="121">
        <f t="shared" si="58"/>
        <v>0</v>
      </c>
      <c r="V84" s="112">
        <f t="shared" si="59"/>
        <v>0</v>
      </c>
      <c r="W84" s="112">
        <f t="shared" si="60"/>
        <v>0</v>
      </c>
      <c r="X84" s="111">
        <f t="shared" si="61"/>
        <v>0</v>
      </c>
    </row>
    <row r="85" spans="1:24">
      <c r="A85" s="113" t="s">
        <v>405</v>
      </c>
      <c r="B85" s="113">
        <v>0</v>
      </c>
      <c r="C85" s="113">
        <v>0</v>
      </c>
      <c r="D85" s="113">
        <v>0</v>
      </c>
      <c r="E85" s="113">
        <v>0</v>
      </c>
      <c r="F85" s="113">
        <v>0</v>
      </c>
      <c r="G85" s="113">
        <v>0</v>
      </c>
      <c r="H85" s="113">
        <v>0</v>
      </c>
      <c r="I85" s="110">
        <v>0</v>
      </c>
      <c r="J85" s="113">
        <v>0</v>
      </c>
      <c r="K85" s="113">
        <v>0</v>
      </c>
      <c r="L85" s="113">
        <v>0</v>
      </c>
      <c r="M85" s="113">
        <v>0</v>
      </c>
      <c r="N85" s="113">
        <f t="shared" si="62"/>
        <v>0</v>
      </c>
      <c r="Q85" s="121">
        <f t="shared" si="56"/>
        <v>0</v>
      </c>
      <c r="R85" s="121">
        <f t="shared" si="63"/>
        <v>0</v>
      </c>
      <c r="S85" s="121">
        <f t="shared" si="57"/>
        <v>0</v>
      </c>
      <c r="T85" s="112">
        <f t="shared" si="64"/>
        <v>0</v>
      </c>
      <c r="U85" s="121">
        <v>0</v>
      </c>
      <c r="V85" s="112">
        <f t="shared" si="59"/>
        <v>0</v>
      </c>
      <c r="W85" s="112">
        <f t="shared" si="60"/>
        <v>0</v>
      </c>
      <c r="X85" s="111">
        <f t="shared" si="61"/>
        <v>0</v>
      </c>
    </row>
    <row r="86" spans="1:24">
      <c r="A86" s="113" t="s">
        <v>366</v>
      </c>
      <c r="B86" s="113">
        <v>0</v>
      </c>
      <c r="C86" s="113">
        <v>0</v>
      </c>
      <c r="D86" s="113">
        <v>0</v>
      </c>
      <c r="E86" s="113">
        <v>0</v>
      </c>
      <c r="F86" s="113">
        <v>0</v>
      </c>
      <c r="G86" s="113">
        <v>0</v>
      </c>
      <c r="H86" s="113">
        <v>0</v>
      </c>
      <c r="I86" s="113">
        <v>0</v>
      </c>
      <c r="J86" s="113">
        <v>0</v>
      </c>
      <c r="K86" s="113">
        <v>0</v>
      </c>
      <c r="L86" s="113">
        <v>0</v>
      </c>
      <c r="M86" s="113">
        <v>0</v>
      </c>
      <c r="N86" s="113">
        <f t="shared" si="62"/>
        <v>0</v>
      </c>
      <c r="Q86" s="121">
        <f t="shared" si="56"/>
        <v>0</v>
      </c>
      <c r="R86" s="121">
        <f t="shared" si="63"/>
        <v>0</v>
      </c>
      <c r="S86" s="121">
        <f t="shared" si="57"/>
        <v>0</v>
      </c>
      <c r="T86" s="112">
        <f t="shared" si="64"/>
        <v>0</v>
      </c>
      <c r="U86" s="121">
        <f t="shared" si="58"/>
        <v>0</v>
      </c>
      <c r="V86" s="112">
        <f t="shared" si="59"/>
        <v>0</v>
      </c>
      <c r="W86" s="112">
        <f t="shared" si="60"/>
        <v>0</v>
      </c>
      <c r="X86" s="111">
        <f>+V86+W88</f>
        <v>0</v>
      </c>
    </row>
    <row r="87" spans="1:24">
      <c r="A87" s="113" t="s">
        <v>415</v>
      </c>
      <c r="B87" s="113">
        <v>0</v>
      </c>
      <c r="C87" s="113">
        <v>0</v>
      </c>
      <c r="D87" s="113">
        <v>0</v>
      </c>
      <c r="E87" s="113">
        <v>0</v>
      </c>
      <c r="F87" s="113">
        <v>0</v>
      </c>
      <c r="G87" s="113">
        <v>0</v>
      </c>
      <c r="H87" s="113">
        <v>0</v>
      </c>
      <c r="I87" s="113">
        <v>0</v>
      </c>
      <c r="J87" s="113">
        <v>0</v>
      </c>
      <c r="K87" s="113">
        <v>0</v>
      </c>
      <c r="L87" s="113">
        <v>0</v>
      </c>
      <c r="M87" s="113">
        <v>0</v>
      </c>
      <c r="N87" s="113">
        <f t="shared" ref="N87" si="65">SUM(B87:M87)</f>
        <v>0</v>
      </c>
      <c r="Q87" s="121">
        <f t="shared" ref="Q87" si="66">SUM(B87:D87)</f>
        <v>0</v>
      </c>
      <c r="R87" s="121">
        <f t="shared" ref="R87" si="67">SUM(Q87)</f>
        <v>0</v>
      </c>
      <c r="S87" s="121">
        <f t="shared" ref="S87" si="68">SUM(E87:G87)</f>
        <v>0</v>
      </c>
      <c r="T87" s="112">
        <f t="shared" ref="T87" si="69">SUM(R87:S87)</f>
        <v>0</v>
      </c>
      <c r="U87" s="121">
        <f t="shared" ref="U87" si="70">+H87+I87+J87</f>
        <v>0</v>
      </c>
      <c r="V87" s="112">
        <f t="shared" ref="V87" si="71">SUM(T87:U87)</f>
        <v>0</v>
      </c>
      <c r="W87" s="112">
        <f>+K87+L87+M87</f>
        <v>0</v>
      </c>
      <c r="X87" s="111">
        <f>+V87+W88</f>
        <v>0</v>
      </c>
    </row>
    <row r="88" spans="1:24">
      <c r="A88" s="113" t="s">
        <v>420</v>
      </c>
      <c r="B88" s="113">
        <v>0</v>
      </c>
      <c r="C88" s="113">
        <v>0</v>
      </c>
      <c r="D88" s="113">
        <v>0</v>
      </c>
      <c r="E88" s="113">
        <v>0</v>
      </c>
      <c r="F88" s="113">
        <v>0</v>
      </c>
      <c r="G88" s="113">
        <v>0</v>
      </c>
      <c r="H88" s="113">
        <v>0</v>
      </c>
      <c r="I88" s="113">
        <v>0</v>
      </c>
      <c r="J88" s="113">
        <v>0</v>
      </c>
      <c r="K88" s="113">
        <v>0</v>
      </c>
      <c r="L88" s="113">
        <v>0</v>
      </c>
      <c r="M88" s="113">
        <v>0</v>
      </c>
      <c r="N88" s="113">
        <f t="shared" si="62"/>
        <v>0</v>
      </c>
      <c r="Q88" s="121">
        <f t="shared" si="56"/>
        <v>0</v>
      </c>
      <c r="R88" s="121">
        <f t="shared" si="63"/>
        <v>0</v>
      </c>
      <c r="S88" s="121">
        <f t="shared" si="57"/>
        <v>0</v>
      </c>
      <c r="T88" s="112">
        <f t="shared" si="64"/>
        <v>0</v>
      </c>
      <c r="U88" s="121">
        <f t="shared" si="58"/>
        <v>0</v>
      </c>
      <c r="V88" s="112">
        <f t="shared" si="59"/>
        <v>0</v>
      </c>
      <c r="W88" s="112">
        <f>+K88+L88+M88</f>
        <v>0</v>
      </c>
      <c r="X88" s="111">
        <f>+V88+W89</f>
        <v>0</v>
      </c>
    </row>
    <row r="89" spans="1:24">
      <c r="A89" s="110" t="s">
        <v>285</v>
      </c>
      <c r="B89" s="113">
        <v>0</v>
      </c>
      <c r="C89" s="113">
        <v>0</v>
      </c>
      <c r="D89" s="113">
        <v>0</v>
      </c>
      <c r="E89" s="113">
        <v>0</v>
      </c>
      <c r="F89" s="113">
        <v>0</v>
      </c>
      <c r="G89" s="110">
        <v>0</v>
      </c>
      <c r="H89" s="110">
        <v>0</v>
      </c>
      <c r="I89" s="110">
        <v>0</v>
      </c>
      <c r="J89" s="110">
        <v>0</v>
      </c>
      <c r="K89" s="110">
        <v>0</v>
      </c>
      <c r="L89" s="110">
        <v>0</v>
      </c>
      <c r="M89" s="110">
        <v>0</v>
      </c>
      <c r="N89" s="113">
        <f t="shared" si="62"/>
        <v>0</v>
      </c>
      <c r="Q89" s="123">
        <f>SUM(B89:D89)</f>
        <v>0</v>
      </c>
      <c r="R89" s="118">
        <f t="shared" si="63"/>
        <v>0</v>
      </c>
      <c r="S89" s="121">
        <f t="shared" si="57"/>
        <v>0</v>
      </c>
      <c r="T89" s="112">
        <f t="shared" si="64"/>
        <v>0</v>
      </c>
      <c r="U89" s="121">
        <f t="shared" si="58"/>
        <v>0</v>
      </c>
      <c r="V89" s="112">
        <f t="shared" si="59"/>
        <v>0</v>
      </c>
      <c r="W89" s="112">
        <f t="shared" si="60"/>
        <v>0</v>
      </c>
      <c r="X89" s="111">
        <f>+V89+W90</f>
        <v>0</v>
      </c>
    </row>
    <row r="90" spans="1:24">
      <c r="R90" s="118"/>
      <c r="T90" s="119"/>
    </row>
    <row r="91" spans="1:24">
      <c r="A91" s="122" t="s">
        <v>117</v>
      </c>
      <c r="B91" s="122">
        <f>+B6+B11+B19+B30+B36+B45+B49+B56+B62+B70+B74</f>
        <v>0</v>
      </c>
      <c r="C91" s="122">
        <f t="shared" ref="C91:M91" si="72">+C6+C11+C19+C30+C36+C45+C49+C56+C62+C70+C74</f>
        <v>0</v>
      </c>
      <c r="D91" s="122">
        <f t="shared" si="72"/>
        <v>0</v>
      </c>
      <c r="E91" s="122">
        <f t="shared" si="72"/>
        <v>0</v>
      </c>
      <c r="F91" s="122">
        <f>+F6+F11+F19+F30+F36+F45+F49+F56+F62+F70+F74</f>
        <v>0</v>
      </c>
      <c r="G91" s="122">
        <f t="shared" si="72"/>
        <v>0</v>
      </c>
      <c r="H91" s="122">
        <f t="shared" si="72"/>
        <v>0</v>
      </c>
      <c r="I91" s="122">
        <f t="shared" si="72"/>
        <v>0</v>
      </c>
      <c r="J91" s="122">
        <f t="shared" si="72"/>
        <v>0</v>
      </c>
      <c r="K91" s="122">
        <f t="shared" si="72"/>
        <v>0</v>
      </c>
      <c r="L91" s="122">
        <f t="shared" si="72"/>
        <v>0</v>
      </c>
      <c r="M91" s="122">
        <f t="shared" si="72"/>
        <v>0</v>
      </c>
      <c r="N91" s="122">
        <f>+N6+N11+N19+N30+N36+N45+N49+N56+N62+N70+N74</f>
        <v>0</v>
      </c>
      <c r="O91" s="122"/>
      <c r="Q91" s="118">
        <f>SUM(B91:D91)</f>
        <v>0</v>
      </c>
      <c r="R91" s="118">
        <f t="shared" si="63"/>
        <v>0</v>
      </c>
      <c r="S91" s="124">
        <f>SUM(E91:G91)</f>
        <v>0</v>
      </c>
      <c r="T91" s="119">
        <f t="shared" si="64"/>
        <v>0</v>
      </c>
      <c r="U91" s="118">
        <f>SUM(H91:J91)</f>
        <v>0</v>
      </c>
      <c r="V91" s="120">
        <f>SUM(T91:U91)</f>
        <v>0</v>
      </c>
      <c r="W91" s="120">
        <f>SUM(K91:M91)</f>
        <v>0</v>
      </c>
      <c r="X91" s="120">
        <f>SUM(V91:W91)</f>
        <v>0</v>
      </c>
    </row>
    <row r="92" spans="1:24">
      <c r="D92" s="110">
        <f>B91+C91+D91</f>
        <v>0</v>
      </c>
      <c r="G92" s="110">
        <f>E91+F91+G91</f>
        <v>0</v>
      </c>
      <c r="J92" s="110">
        <f>SUM(H91:J91)</f>
        <v>0</v>
      </c>
      <c r="M92" s="110">
        <f>SUM(K91:M91)</f>
        <v>0</v>
      </c>
      <c r="N92" s="110">
        <f>SUM(D92:M92)</f>
        <v>0</v>
      </c>
    </row>
    <row r="94" spans="1:24">
      <c r="N94" s="129"/>
    </row>
    <row r="97" spans="1:4">
      <c r="B97" s="113"/>
      <c r="C97" s="113"/>
      <c r="D97" s="113"/>
    </row>
    <row r="104" spans="1:4">
      <c r="A104" s="109"/>
    </row>
    <row r="105" spans="1:4">
      <c r="A105" s="109"/>
    </row>
    <row r="106" spans="1:4">
      <c r="A106" s="109"/>
    </row>
    <row r="107" spans="1:4">
      <c r="A107" s="40"/>
    </row>
    <row r="108" spans="1:4">
      <c r="A108" s="82"/>
    </row>
    <row r="109" spans="1:4">
      <c r="A109" s="18"/>
    </row>
    <row r="110" spans="1:4">
      <c r="A110" s="109"/>
    </row>
    <row r="111" spans="1:4">
      <c r="A111" s="18"/>
    </row>
    <row r="112" spans="1:4">
      <c r="A112" s="18"/>
    </row>
    <row r="113" spans="1:1">
      <c r="A113" s="18"/>
    </row>
    <row r="114" spans="1:1">
      <c r="A114" s="18"/>
    </row>
    <row r="115" spans="1:1">
      <c r="A115" s="18"/>
    </row>
    <row r="116" spans="1:1">
      <c r="A116" s="18"/>
    </row>
  </sheetData>
  <mergeCells count="5">
    <mergeCell ref="A2:N2"/>
    <mergeCell ref="A3:N3"/>
    <mergeCell ref="U4:V4"/>
    <mergeCell ref="S4:T4"/>
    <mergeCell ref="Q4:R4"/>
  </mergeCells>
  <phoneticPr fontId="9" type="noConversion"/>
  <pageMargins left="0.15748031496062992" right="0.15748031496062992" top="0.15748031496062992" bottom="0.15748031496062992" header="0" footer="0"/>
  <pageSetup scale="51" orientation="landscape" horizontalDpi="360" verticalDpi="360" r:id="rId1"/>
  <headerFooter alignWithMargins="0"/>
  <colBreaks count="1" manualBreakCount="1">
    <brk id="15" max="1048575" man="1"/>
  </colBreak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45.28515625" style="64" customWidth="1"/>
    <col min="2" max="3" width="13.28515625" style="64" bestFit="1" customWidth="1"/>
    <col min="4" max="4" width="13.7109375" style="64" customWidth="1"/>
    <col min="5" max="5" width="15.28515625" style="64" customWidth="1"/>
    <col min="6" max="7" width="13.28515625" style="64" bestFit="1" customWidth="1"/>
    <col min="8" max="8" width="14.42578125" style="64" customWidth="1"/>
    <col min="9" max="9" width="15.28515625" style="64" customWidth="1"/>
    <col min="10" max="16384" width="11.42578125" style="64"/>
  </cols>
  <sheetData>
    <row r="1" spans="1:9">
      <c r="A1" s="164" t="s">
        <v>320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206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65" t="s">
        <v>1</v>
      </c>
      <c r="B4" s="165" t="s">
        <v>311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0</v>
      </c>
      <c r="B5" s="6" t="s">
        <v>317</v>
      </c>
      <c r="C5" s="6" t="s">
        <v>323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6"/>
    </row>
    <row r="7" spans="1:9">
      <c r="A7" s="67" t="s">
        <v>1</v>
      </c>
      <c r="B7" s="67"/>
      <c r="C7" s="68" t="s">
        <v>1</v>
      </c>
      <c r="D7" s="69"/>
      <c r="E7" s="67"/>
      <c r="F7" s="67"/>
      <c r="G7" s="67"/>
      <c r="H7" s="67"/>
      <c r="I7" s="65"/>
    </row>
    <row r="8" spans="1:9">
      <c r="A8" s="70" t="s">
        <v>159</v>
      </c>
      <c r="B8" s="39">
        <f>+'EGRESOS. REALES 2016'!R7</f>
        <v>64255073.710000001</v>
      </c>
      <c r="C8" s="37">
        <f>+'EGRESOS REALES 2017'!Q6</f>
        <v>0</v>
      </c>
      <c r="D8" s="38">
        <f>+Pres.Egresos2017!R7</f>
        <v>72142372.280766666</v>
      </c>
      <c r="E8" s="39">
        <f>+C8-D8</f>
        <v>-72142372.280766666</v>
      </c>
      <c r="F8" s="39">
        <f>+'EGRESOS. REALES 2016'!R7</f>
        <v>64255073.710000001</v>
      </c>
      <c r="G8" s="37">
        <f>+'EGRESOS REALES 2017'!Q6</f>
        <v>0</v>
      </c>
      <c r="H8" s="38">
        <f>+Pres.Egresos2017!R7</f>
        <v>72142372.280766666</v>
      </c>
      <c r="I8" s="37">
        <f>+G8-H8</f>
        <v>-72142372.280766666</v>
      </c>
    </row>
    <row r="9" spans="1:9">
      <c r="A9" s="70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40"/>
    </row>
    <row r="10" spans="1:9">
      <c r="A10" s="70" t="s">
        <v>163</v>
      </c>
      <c r="B10" s="39">
        <f>+'EGRESOS. REALES 2016'!R12</f>
        <v>16709229.930000002</v>
      </c>
      <c r="C10" s="37">
        <f>+'EGRESOS REALES 2017'!Q11</f>
        <v>0</v>
      </c>
      <c r="D10" s="38">
        <f>+Pres.Egresos2017!R12</f>
        <v>17042303.872700002</v>
      </c>
      <c r="E10" s="39">
        <f t="shared" ref="E10:E26" si="0">+C10-D10</f>
        <v>-17042303.872700002</v>
      </c>
      <c r="F10" s="39">
        <f>+'EGRESOS. REALES 2016'!R12</f>
        <v>16709229.930000002</v>
      </c>
      <c r="G10" s="37">
        <f>+'EGRESOS REALES 2017'!Q11</f>
        <v>0</v>
      </c>
      <c r="H10" s="38">
        <f>+Pres.Egresos2017!R12</f>
        <v>17042303.872700002</v>
      </c>
      <c r="I10" s="37">
        <f t="shared" ref="I10:I26" si="1">+G10-H10</f>
        <v>-17042303.872700002</v>
      </c>
    </row>
    <row r="11" spans="1:9">
      <c r="A11" s="70" t="s">
        <v>1</v>
      </c>
      <c r="B11" s="39" t="s">
        <v>1</v>
      </c>
      <c r="C11" s="37" t="s">
        <v>1</v>
      </c>
      <c r="D11" s="38"/>
      <c r="E11" s="39" t="s">
        <v>1</v>
      </c>
      <c r="F11" s="39" t="s">
        <v>1</v>
      </c>
      <c r="G11" s="37" t="s">
        <v>1</v>
      </c>
      <c r="H11" s="38"/>
      <c r="I11" s="37" t="s">
        <v>1</v>
      </c>
    </row>
    <row r="12" spans="1:9">
      <c r="A12" s="70" t="s">
        <v>169</v>
      </c>
      <c r="B12" s="39">
        <f>+'EGRESOS. REALES 2016'!R20</f>
        <v>1424402.2400000002</v>
      </c>
      <c r="C12" s="37">
        <f>+'EGRESOS REALES 2017'!Q19</f>
        <v>0</v>
      </c>
      <c r="D12" s="38">
        <f>+Pres.Egresos2017!R20</f>
        <v>1349796.7072000001</v>
      </c>
      <c r="E12" s="39">
        <f t="shared" si="0"/>
        <v>-1349796.7072000001</v>
      </c>
      <c r="F12" s="39">
        <f>+'EGRESOS. REALES 2016'!R20</f>
        <v>1424402.2400000002</v>
      </c>
      <c r="G12" s="37">
        <f>+'EGRESOS REALES 2017'!Q19</f>
        <v>0</v>
      </c>
      <c r="H12" s="38">
        <f>+Pres.Egresos2017!R20</f>
        <v>1349796.7072000001</v>
      </c>
      <c r="I12" s="37">
        <f t="shared" si="1"/>
        <v>-1349796.7072000001</v>
      </c>
    </row>
    <row r="13" spans="1:9">
      <c r="A13" s="70" t="s">
        <v>1</v>
      </c>
      <c r="B13" s="39" t="s">
        <v>1</v>
      </c>
      <c r="C13" s="37" t="s">
        <v>1</v>
      </c>
      <c r="D13" s="38"/>
      <c r="E13" s="39" t="s">
        <v>1</v>
      </c>
      <c r="F13" s="39" t="s">
        <v>1</v>
      </c>
      <c r="G13" s="37" t="s">
        <v>1</v>
      </c>
      <c r="H13" s="38"/>
      <c r="I13" s="37" t="s">
        <v>1</v>
      </c>
    </row>
    <row r="14" spans="1:9">
      <c r="A14" s="70" t="s">
        <v>175</v>
      </c>
      <c r="B14" s="39">
        <f>+'EGRESOS. REALES 2016'!R29</f>
        <v>1219222.48</v>
      </c>
      <c r="C14" s="37">
        <f>+'EGRESOS REALES 2017'!Q30</f>
        <v>0</v>
      </c>
      <c r="D14" s="38">
        <f>+Pres.Egresos2017!R28</f>
        <v>760354.26060000004</v>
      </c>
      <c r="E14" s="39">
        <f t="shared" si="0"/>
        <v>-760354.26060000004</v>
      </c>
      <c r="F14" s="39">
        <f>+'EGRESOS. REALES 2016'!R29</f>
        <v>1219222.48</v>
      </c>
      <c r="G14" s="37">
        <f>+'EGRESOS REALES 2017'!Q30</f>
        <v>0</v>
      </c>
      <c r="H14" s="38">
        <f>+Pres.Egresos2017!R28</f>
        <v>760354.26060000004</v>
      </c>
      <c r="I14" s="37">
        <f t="shared" si="1"/>
        <v>-760354.26060000004</v>
      </c>
    </row>
    <row r="15" spans="1:9">
      <c r="A15" s="70" t="s">
        <v>1</v>
      </c>
      <c r="B15" s="39" t="s">
        <v>1</v>
      </c>
      <c r="C15" s="37" t="s">
        <v>1</v>
      </c>
      <c r="D15" s="38"/>
      <c r="E15" s="39" t="s">
        <v>1</v>
      </c>
      <c r="F15" s="39" t="s">
        <v>1</v>
      </c>
      <c r="G15" s="37" t="s">
        <v>1</v>
      </c>
      <c r="H15" s="38"/>
      <c r="I15" s="37" t="s">
        <v>1</v>
      </c>
    </row>
    <row r="16" spans="1:9">
      <c r="A16" s="70" t="s">
        <v>203</v>
      </c>
      <c r="B16" s="39">
        <f>+'EGRESOS. REALES 2016'!R33</f>
        <v>4786532.3</v>
      </c>
      <c r="C16" s="37">
        <f>+'EGRESOS REALES 2017'!Q36</f>
        <v>0</v>
      </c>
      <c r="D16" s="38">
        <f>+Pres.Egresos2017!R32</f>
        <v>4865419.4357000003</v>
      </c>
      <c r="E16" s="39">
        <f t="shared" si="0"/>
        <v>-4865419.4357000003</v>
      </c>
      <c r="F16" s="39">
        <f>+'EGRESOS. REALES 2016'!R33</f>
        <v>4786532.3</v>
      </c>
      <c r="G16" s="37">
        <f>+'EGRESOS REALES 2017'!Q36</f>
        <v>0</v>
      </c>
      <c r="H16" s="38">
        <f>+Pres.Egresos2017!R32</f>
        <v>4865419.4357000003</v>
      </c>
      <c r="I16" s="37">
        <f t="shared" si="1"/>
        <v>-4865419.4357000003</v>
      </c>
    </row>
    <row r="17" spans="1:9">
      <c r="A17" s="70" t="s">
        <v>1</v>
      </c>
      <c r="B17" s="39" t="s">
        <v>1</v>
      </c>
      <c r="C17" s="37" t="s">
        <v>1</v>
      </c>
      <c r="D17" s="38"/>
      <c r="E17" s="39" t="s">
        <v>1</v>
      </c>
      <c r="F17" s="39" t="s">
        <v>1</v>
      </c>
      <c r="G17" s="37" t="s">
        <v>1</v>
      </c>
      <c r="H17" s="38"/>
      <c r="I17" s="37" t="s">
        <v>1</v>
      </c>
    </row>
    <row r="18" spans="1:9">
      <c r="A18" s="70" t="s">
        <v>183</v>
      </c>
      <c r="B18" s="39">
        <f>+'EGRESOS. REALES 2016'!R42</f>
        <v>1298854.8500000001</v>
      </c>
      <c r="C18" s="37">
        <f>+'EGRESOS REALES 2017'!Q45</f>
        <v>0</v>
      </c>
      <c r="D18" s="38">
        <f>+Pres.Egresos2017!R41</f>
        <v>1337820.4955000002</v>
      </c>
      <c r="E18" s="39">
        <f t="shared" si="0"/>
        <v>-1337820.4955000002</v>
      </c>
      <c r="F18" s="39">
        <f>+'EGRESOS. REALES 2016'!R42</f>
        <v>1298854.8500000001</v>
      </c>
      <c r="G18" s="37">
        <f>+'EGRESOS REALES 2017'!Q45</f>
        <v>0</v>
      </c>
      <c r="H18" s="38">
        <f>+Pres.Egresos2017!R41</f>
        <v>1337820.4955000002</v>
      </c>
      <c r="I18" s="37">
        <f t="shared" si="1"/>
        <v>-1337820.4955000002</v>
      </c>
    </row>
    <row r="19" spans="1:9">
      <c r="A19" s="70"/>
      <c r="B19" s="39" t="s">
        <v>1</v>
      </c>
      <c r="C19" s="37"/>
      <c r="D19" s="38"/>
      <c r="E19" s="39"/>
      <c r="F19" s="39" t="s">
        <v>1</v>
      </c>
      <c r="G19" s="37"/>
      <c r="H19" s="38"/>
      <c r="I19" s="37" t="s">
        <v>1</v>
      </c>
    </row>
    <row r="20" spans="1:9">
      <c r="A20" s="70" t="s">
        <v>186</v>
      </c>
      <c r="B20" s="39">
        <f>+'EGRESOS. REALES 2016'!R46</f>
        <v>3735298.24</v>
      </c>
      <c r="C20" s="37">
        <f>+'EGRESOS REALES 2017'!Q49</f>
        <v>0</v>
      </c>
      <c r="D20" s="38">
        <f>+Pres.Egresos2017!R45</f>
        <v>865349.25730000006</v>
      </c>
      <c r="E20" s="39">
        <f t="shared" si="0"/>
        <v>-865349.25730000006</v>
      </c>
      <c r="F20" s="39">
        <f>+'EGRESOS. REALES 2016'!R46</f>
        <v>3735298.24</v>
      </c>
      <c r="G20" s="37">
        <f>+'EGRESOS REALES 2017'!Q49</f>
        <v>0</v>
      </c>
      <c r="H20" s="38">
        <f>+Pres.Egresos2017!R45</f>
        <v>865349.25730000006</v>
      </c>
      <c r="I20" s="37">
        <f t="shared" si="1"/>
        <v>-865349.25730000006</v>
      </c>
    </row>
    <row r="21" spans="1:9">
      <c r="A21" s="70" t="s">
        <v>1</v>
      </c>
      <c r="B21" s="39" t="s">
        <v>1</v>
      </c>
      <c r="C21" s="37" t="s">
        <v>1</v>
      </c>
      <c r="D21" s="38"/>
      <c r="E21" s="39" t="s">
        <v>1</v>
      </c>
      <c r="F21" s="39" t="s">
        <v>1</v>
      </c>
      <c r="G21" s="37" t="s">
        <v>1</v>
      </c>
      <c r="H21" s="38"/>
      <c r="I21" s="37" t="s">
        <v>1</v>
      </c>
    </row>
    <row r="22" spans="1:9">
      <c r="A22" s="70" t="s">
        <v>204</v>
      </c>
      <c r="B22" s="39">
        <f>+'EGRESOS. REALES 2016'!R53</f>
        <v>0</v>
      </c>
      <c r="C22" s="37">
        <f>+'EGRESOS REALES 2017'!Q56</f>
        <v>0</v>
      </c>
      <c r="D22" s="38">
        <f>+Pres.Egresos2017!R52</f>
        <v>7537053.1156500001</v>
      </c>
      <c r="E22" s="39">
        <f t="shared" si="0"/>
        <v>-7537053.1156500001</v>
      </c>
      <c r="F22" s="39">
        <f>+'EGRESOS. REALES 2016'!R53</f>
        <v>0</v>
      </c>
      <c r="G22" s="37">
        <f>+'EGRESOS REALES 2017'!Q56</f>
        <v>0</v>
      </c>
      <c r="H22" s="38">
        <f>+Pres.Egresos2017!R52</f>
        <v>7537053.1156500001</v>
      </c>
      <c r="I22" s="37">
        <f t="shared" si="1"/>
        <v>-7537053.1156500001</v>
      </c>
    </row>
    <row r="23" spans="1:9">
      <c r="A23" s="70" t="s">
        <v>1</v>
      </c>
      <c r="B23" s="39" t="s">
        <v>1</v>
      </c>
      <c r="C23" s="37" t="s">
        <v>1</v>
      </c>
      <c r="D23" s="38"/>
      <c r="E23" s="39" t="s">
        <v>1</v>
      </c>
      <c r="F23" s="39" t="s">
        <v>1</v>
      </c>
      <c r="G23" s="37" t="s">
        <v>1</v>
      </c>
      <c r="H23" s="38"/>
      <c r="I23" s="37" t="s">
        <v>1</v>
      </c>
    </row>
    <row r="24" spans="1:9">
      <c r="A24" s="70" t="s">
        <v>205</v>
      </c>
      <c r="B24" s="39">
        <f>+'EGRESOS. REALES 2016'!R59</f>
        <v>9786684.6500000004</v>
      </c>
      <c r="C24" s="37">
        <f>+'EGRESOS REALES 2017'!Q62</f>
        <v>0</v>
      </c>
      <c r="D24" s="38">
        <f>+Pres.Egresos2017!R58</f>
        <v>13939487.5724</v>
      </c>
      <c r="E24" s="39">
        <f t="shared" si="0"/>
        <v>-13939487.5724</v>
      </c>
      <c r="F24" s="39">
        <f>+'EGRESOS. REALES 2016'!R59</f>
        <v>9786684.6500000004</v>
      </c>
      <c r="G24" s="37">
        <f>+'EGRESOS REALES 2017'!Q62</f>
        <v>0</v>
      </c>
      <c r="H24" s="38">
        <f>+Pres.Egresos2017!R58</f>
        <v>13939487.5724</v>
      </c>
      <c r="I24" s="37">
        <f t="shared" si="1"/>
        <v>-13939487.5724</v>
      </c>
    </row>
    <row r="25" spans="1:9">
      <c r="A25" s="70" t="s">
        <v>1</v>
      </c>
      <c r="B25" s="39" t="s">
        <v>1</v>
      </c>
      <c r="C25" s="37" t="s">
        <v>1</v>
      </c>
      <c r="D25" s="38"/>
      <c r="E25" s="39" t="s">
        <v>1</v>
      </c>
      <c r="F25" s="39" t="s">
        <v>1</v>
      </c>
      <c r="G25" s="37" t="s">
        <v>1</v>
      </c>
      <c r="H25" s="38"/>
      <c r="I25" s="37" t="s">
        <v>1</v>
      </c>
    </row>
    <row r="26" spans="1:9">
      <c r="A26" s="70" t="s">
        <v>201</v>
      </c>
      <c r="B26" s="39">
        <f>+'EGRESOS. REALES 2016'!R67</f>
        <v>7069465.6999999993</v>
      </c>
      <c r="C26" s="37">
        <f>+'EGRESOS REALES 2017'!Q70</f>
        <v>0</v>
      </c>
      <c r="D26" s="38">
        <f>+Pres.Egresos2017!R66</f>
        <v>8052820.6853</v>
      </c>
      <c r="E26" s="39">
        <f t="shared" si="0"/>
        <v>-8052820.6853</v>
      </c>
      <c r="F26" s="39">
        <f>+'EGRESOS. REALES 2016'!R67</f>
        <v>7069465.6999999993</v>
      </c>
      <c r="G26" s="37">
        <f>+'EGRESOS REALES 2017'!Q70</f>
        <v>0</v>
      </c>
      <c r="H26" s="38">
        <f>+Pres.Egresos2017!R66</f>
        <v>8052820.6853</v>
      </c>
      <c r="I26" s="37">
        <f t="shared" si="1"/>
        <v>-8052820.6853</v>
      </c>
    </row>
    <row r="27" spans="1:9">
      <c r="A27" s="70" t="s">
        <v>1</v>
      </c>
      <c r="B27" s="39" t="s">
        <v>1</v>
      </c>
      <c r="C27" s="37" t="s">
        <v>1</v>
      </c>
      <c r="D27" s="38"/>
      <c r="E27" s="39" t="s">
        <v>1</v>
      </c>
      <c r="F27" s="39" t="s">
        <v>1</v>
      </c>
      <c r="G27" s="37" t="s">
        <v>1</v>
      </c>
      <c r="H27" s="38"/>
      <c r="I27" s="37" t="s">
        <v>1</v>
      </c>
    </row>
    <row r="28" spans="1:9">
      <c r="A28" s="70" t="s">
        <v>17</v>
      </c>
      <c r="B28" s="39">
        <f>+'EGRESOS. REALES 2016'!R71</f>
        <v>0</v>
      </c>
      <c r="C28" s="37">
        <f>+'EGRESOS REALES 2017'!Q74</f>
        <v>0</v>
      </c>
      <c r="D28" s="38">
        <f>+Pres.Egresos2017!R70</f>
        <v>8358750</v>
      </c>
      <c r="E28" s="39">
        <f>+C28-D28</f>
        <v>-8358750</v>
      </c>
      <c r="F28" s="39">
        <f>+'EGRESOS. REALES 2016'!R71</f>
        <v>0</v>
      </c>
      <c r="G28" s="37">
        <f>+'EGRESOS REALES 2017'!Q74</f>
        <v>0</v>
      </c>
      <c r="H28" s="38">
        <f>+Pres.Egresos2017!R70</f>
        <v>8358750</v>
      </c>
      <c r="I28" s="37">
        <f>+G28-H28</f>
        <v>-8358750</v>
      </c>
    </row>
    <row r="29" spans="1:9">
      <c r="A29" s="71" t="s">
        <v>1</v>
      </c>
      <c r="B29" s="45"/>
      <c r="C29" s="46"/>
      <c r="D29" s="47"/>
      <c r="E29" s="45"/>
      <c r="F29" s="71"/>
      <c r="G29" s="71"/>
      <c r="H29" s="71"/>
      <c r="I29" s="72"/>
    </row>
    <row r="30" spans="1:9">
      <c r="B30" s="48"/>
      <c r="C30" s="48"/>
      <c r="D30" s="48"/>
      <c r="E30" s="48"/>
    </row>
    <row r="31" spans="1:9">
      <c r="A31" s="73" t="s">
        <v>18</v>
      </c>
      <c r="B31" s="44">
        <f>SUM(B7:B29)</f>
        <v>110284764.09999999</v>
      </c>
      <c r="C31" s="44">
        <f t="shared" ref="C31:I31" si="2">SUM(C7:C29)</f>
        <v>0</v>
      </c>
      <c r="D31" s="44">
        <f t="shared" si="2"/>
        <v>136251527.68311667</v>
      </c>
      <c r="E31" s="44">
        <f t="shared" si="2"/>
        <v>-136251527.68311667</v>
      </c>
      <c r="F31" s="44">
        <f t="shared" si="2"/>
        <v>110284764.09999999</v>
      </c>
      <c r="G31" s="44">
        <f t="shared" si="2"/>
        <v>0</v>
      </c>
      <c r="H31" s="44">
        <f>SUM(H7:H29)</f>
        <v>136251527.68311667</v>
      </c>
      <c r="I31" s="44">
        <f t="shared" si="2"/>
        <v>-136251527.68311667</v>
      </c>
    </row>
    <row r="33" spans="1:9">
      <c r="A33" s="1" t="s">
        <v>19</v>
      </c>
      <c r="B33" s="2"/>
      <c r="C33" s="2"/>
      <c r="D33" s="2"/>
      <c r="E33" s="2"/>
      <c r="F33" s="2"/>
      <c r="G33" s="2"/>
      <c r="H33" s="2"/>
      <c r="I33" s="3"/>
    </row>
    <row r="34" spans="1:9">
      <c r="A34" s="67"/>
      <c r="B34" s="69"/>
      <c r="C34" s="69"/>
      <c r="D34" s="69"/>
      <c r="E34" s="69"/>
      <c r="F34" s="69"/>
      <c r="G34" s="69"/>
      <c r="H34" s="69"/>
      <c r="I34" s="74"/>
    </row>
    <row r="35" spans="1:9">
      <c r="A35" s="70"/>
      <c r="B35" s="75"/>
      <c r="C35" s="75"/>
      <c r="D35" s="75"/>
      <c r="E35" s="75"/>
      <c r="F35" s="75"/>
      <c r="G35" s="75"/>
      <c r="H35" s="75"/>
      <c r="I35" s="76"/>
    </row>
    <row r="36" spans="1:9">
      <c r="A36" s="70"/>
      <c r="B36" s="75"/>
      <c r="C36" s="75"/>
      <c r="D36" s="75"/>
      <c r="E36" s="75"/>
      <c r="F36" s="75"/>
      <c r="G36" s="75"/>
      <c r="H36" s="75"/>
      <c r="I36" s="76"/>
    </row>
    <row r="37" spans="1:9">
      <c r="A37" s="70"/>
      <c r="B37" s="75"/>
      <c r="C37" s="136"/>
      <c r="D37" s="75"/>
      <c r="E37" s="75"/>
      <c r="F37" s="75"/>
      <c r="G37" s="75"/>
      <c r="H37" s="75"/>
      <c r="I37" s="76"/>
    </row>
    <row r="38" spans="1:9">
      <c r="A38" s="70"/>
      <c r="B38" s="75"/>
      <c r="C38" s="75"/>
      <c r="D38" s="75"/>
      <c r="E38" s="75"/>
      <c r="F38" s="75"/>
      <c r="G38" s="75"/>
      <c r="H38" s="75"/>
      <c r="I38" s="76"/>
    </row>
    <row r="39" spans="1:9">
      <c r="A39" s="70"/>
      <c r="B39" s="75"/>
      <c r="C39" s="75"/>
      <c r="D39" s="75"/>
      <c r="E39" s="75"/>
      <c r="F39" s="75"/>
      <c r="G39" s="75"/>
      <c r="H39" s="75"/>
      <c r="I39" s="76"/>
    </row>
    <row r="40" spans="1:9">
      <c r="A40" s="70"/>
      <c r="B40" s="75"/>
      <c r="C40" s="75"/>
      <c r="D40" s="75"/>
      <c r="E40" s="75"/>
      <c r="F40" s="75"/>
      <c r="G40" s="75"/>
      <c r="H40" s="75"/>
      <c r="I40" s="76"/>
    </row>
    <row r="41" spans="1:9">
      <c r="A41" s="70"/>
      <c r="B41" s="75"/>
      <c r="C41" s="75"/>
      <c r="D41" s="75"/>
      <c r="E41" s="75"/>
      <c r="F41" s="75"/>
      <c r="G41" s="75"/>
      <c r="H41" s="75"/>
      <c r="I41" s="76"/>
    </row>
    <row r="42" spans="1:9">
      <c r="A42" s="70"/>
      <c r="B42" s="75"/>
      <c r="C42" s="75"/>
      <c r="D42" s="75"/>
      <c r="E42" s="75"/>
      <c r="F42" s="75"/>
      <c r="G42" s="75"/>
      <c r="H42" s="75"/>
      <c r="I42" s="76"/>
    </row>
    <row r="43" spans="1:9">
      <c r="A43" s="70"/>
      <c r="B43" s="75"/>
      <c r="C43" s="75"/>
      <c r="D43" s="75"/>
      <c r="E43" s="75"/>
      <c r="F43" s="75"/>
      <c r="G43" s="75"/>
      <c r="H43" s="75"/>
      <c r="I43" s="76"/>
    </row>
    <row r="44" spans="1:9">
      <c r="A44" s="70"/>
      <c r="B44" s="75"/>
      <c r="C44" s="75"/>
      <c r="D44" s="75"/>
      <c r="E44" s="75"/>
      <c r="F44" s="75"/>
      <c r="G44" s="75"/>
      <c r="H44" s="75"/>
      <c r="I44" s="76"/>
    </row>
    <row r="45" spans="1:9">
      <c r="A45" s="70"/>
      <c r="B45" s="75"/>
      <c r="C45" s="75"/>
      <c r="D45" s="75"/>
      <c r="E45" s="75"/>
      <c r="F45" s="75"/>
      <c r="G45" s="75"/>
      <c r="H45" s="75"/>
      <c r="I45" s="76"/>
    </row>
    <row r="46" spans="1:9">
      <c r="A46" s="71"/>
      <c r="B46" s="77"/>
      <c r="C46" s="77"/>
      <c r="D46" s="77"/>
      <c r="E46" s="77"/>
      <c r="F46" s="77"/>
      <c r="G46" s="77"/>
      <c r="H46" s="77"/>
      <c r="I46" s="78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3622047244094491" right="0.39370078740157483" top="0.39370078740157483" bottom="0.51181102362204722" header="0.11811023622047245" footer="0"/>
  <pageSetup scale="80" orientation="landscape" horizontalDpi="300" verticalDpi="30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40"/>
  <sheetViews>
    <sheetView zoomScaleNormal="100" workbookViewId="0"/>
  </sheetViews>
  <sheetFormatPr baseColWidth="10" defaultRowHeight="12.75"/>
  <cols>
    <col min="1" max="1" width="50.7109375" customWidth="1"/>
    <col min="2" max="2" width="12.85546875" customWidth="1"/>
    <col min="3" max="3" width="12.28515625" customWidth="1"/>
    <col min="4" max="4" width="15.140625" customWidth="1"/>
    <col min="5" max="5" width="12.140625" customWidth="1"/>
    <col min="6" max="6" width="14.42578125" bestFit="1" customWidth="1"/>
    <col min="7" max="7" width="14.85546875" bestFit="1" customWidth="1"/>
    <col min="8" max="8" width="15.140625" customWidth="1"/>
    <col min="9" max="9" width="15.42578125" customWidth="1"/>
    <col min="10" max="10" width="2.5703125" customWidth="1"/>
  </cols>
  <sheetData>
    <row r="2" spans="1:9">
      <c r="A2" s="164" t="s">
        <v>320</v>
      </c>
      <c r="B2" s="164"/>
      <c r="C2" s="164"/>
      <c r="D2" s="164"/>
      <c r="E2" s="164"/>
      <c r="F2" s="164"/>
      <c r="G2" s="164"/>
      <c r="H2" s="164"/>
      <c r="I2" s="164"/>
    </row>
    <row r="3" spans="1:9">
      <c r="A3" s="164" t="s">
        <v>207</v>
      </c>
      <c r="B3" s="164"/>
      <c r="C3" s="164"/>
      <c r="D3" s="164"/>
      <c r="E3" s="164"/>
      <c r="F3" s="164"/>
      <c r="G3" s="164"/>
      <c r="H3" s="164"/>
      <c r="I3" s="164"/>
    </row>
    <row r="5" spans="1:9">
      <c r="A5" s="4" t="s">
        <v>1</v>
      </c>
      <c r="B5" s="165" t="str">
        <f>'Eg.x Prog.'!B4:E4</f>
        <v>INFORMACION PRIMER  TRIMESTRE</v>
      </c>
      <c r="C5" s="166"/>
      <c r="D5" s="166"/>
      <c r="E5" s="167"/>
      <c r="F5" s="165" t="s">
        <v>4</v>
      </c>
      <c r="G5" s="166"/>
      <c r="H5" s="166"/>
      <c r="I5" s="167"/>
    </row>
    <row r="6" spans="1:9">
      <c r="A6" s="5" t="s">
        <v>0</v>
      </c>
      <c r="B6" s="6" t="str">
        <f>'Eg.x Prog.'!B5</f>
        <v>REAL 2016</v>
      </c>
      <c r="C6" s="6" t="str">
        <f>'Eg.x Prog.'!C5</f>
        <v>REAL 2017</v>
      </c>
      <c r="D6" s="6" t="s">
        <v>2</v>
      </c>
      <c r="E6" s="6" t="s">
        <v>3</v>
      </c>
      <c r="F6" s="6" t="str">
        <f>B6</f>
        <v>REAL 2016</v>
      </c>
      <c r="G6" s="6" t="str">
        <f>C6</f>
        <v>REAL 2017</v>
      </c>
      <c r="H6" s="7" t="s">
        <v>2</v>
      </c>
      <c r="I6" s="6" t="s">
        <v>3</v>
      </c>
    </row>
    <row r="7" spans="1:9" ht="8.25" customHeight="1"/>
    <row r="8" spans="1:9">
      <c r="A8" s="9" t="s">
        <v>1</v>
      </c>
      <c r="B8" s="9"/>
      <c r="C8" s="25" t="s">
        <v>1</v>
      </c>
      <c r="D8" s="10"/>
      <c r="E8" s="9"/>
      <c r="F8" s="9"/>
      <c r="G8" s="9"/>
      <c r="H8" s="9"/>
      <c r="I8" s="4"/>
    </row>
    <row r="9" spans="1:9">
      <c r="A9" s="12" t="s">
        <v>208</v>
      </c>
      <c r="B9" s="39">
        <f>+'EGRESOS. REALES 2016'!R8</f>
        <v>50013933.329999998</v>
      </c>
      <c r="C9" s="37">
        <f>+'EGRESOS REALES 2017'!Q7</f>
        <v>0</v>
      </c>
      <c r="D9" s="38">
        <f>+Pres.Egresos2017!R8</f>
        <v>56196789.607299998</v>
      </c>
      <c r="E9" s="39">
        <f>+C9-D9</f>
        <v>-56196789.607299998</v>
      </c>
      <c r="F9" s="39">
        <f>+'EGRESOS. REALES 2016'!R8</f>
        <v>50013933.329999998</v>
      </c>
      <c r="G9" s="37">
        <f>+'EGRESOS REALES 2017'!Q7</f>
        <v>0</v>
      </c>
      <c r="H9" s="38">
        <f>+Pres.Egresos2017!Y8</f>
        <v>216914340.59883332</v>
      </c>
      <c r="I9" s="37">
        <f>+G9-H9</f>
        <v>-216914340.59883332</v>
      </c>
    </row>
    <row r="10" spans="1:9">
      <c r="A10" s="12" t="s">
        <v>1</v>
      </c>
      <c r="B10" s="39"/>
      <c r="C10" s="37" t="s">
        <v>1</v>
      </c>
      <c r="D10" s="38"/>
      <c r="E10" s="39"/>
      <c r="F10" s="36"/>
      <c r="G10" s="37" t="s">
        <v>1</v>
      </c>
      <c r="H10" s="38"/>
      <c r="I10" s="40"/>
    </row>
    <row r="11" spans="1:9">
      <c r="A11" s="12" t="s">
        <v>209</v>
      </c>
      <c r="B11" s="39">
        <f>+'EGRESOS. REALES 2016'!R9</f>
        <v>5646049.75</v>
      </c>
      <c r="C11" s="37">
        <f>+'EGRESOS REALES 2017'!Q8</f>
        <v>0</v>
      </c>
      <c r="D11" s="38">
        <f>+Pres.Egresos2017!R9</f>
        <v>4556652.4800666664</v>
      </c>
      <c r="E11" s="39">
        <f>+C11-D11</f>
        <v>-4556652.4800666664</v>
      </c>
      <c r="F11" s="39">
        <f>+'EGRESOS. REALES 2016'!R9</f>
        <v>5646049.75</v>
      </c>
      <c r="G11" s="37">
        <f>+'EGRESOS REALES 2017'!Q8</f>
        <v>0</v>
      </c>
      <c r="H11" s="38">
        <f>+Pres.Egresos2017!Y9</f>
        <v>24891380.051656671</v>
      </c>
      <c r="I11" s="37">
        <f>+G11-H11</f>
        <v>-24891380.051656671</v>
      </c>
    </row>
    <row r="12" spans="1:9">
      <c r="A12" s="12" t="s">
        <v>1</v>
      </c>
      <c r="B12" s="39"/>
      <c r="C12" s="37" t="s">
        <v>1</v>
      </c>
      <c r="D12" s="38"/>
      <c r="E12" s="39" t="s">
        <v>1</v>
      </c>
      <c r="F12" s="36"/>
      <c r="G12" s="37" t="s">
        <v>1</v>
      </c>
      <c r="H12" s="38"/>
      <c r="I12" s="40"/>
    </row>
    <row r="13" spans="1:9">
      <c r="A13" s="12" t="s">
        <v>210</v>
      </c>
      <c r="B13" s="39">
        <f>+'EGRESOS. REALES 2016'!R10</f>
        <v>8595090.6300000008</v>
      </c>
      <c r="C13" s="37">
        <f>+'EGRESOS REALES 2017'!Q9</f>
        <v>0</v>
      </c>
      <c r="D13" s="38">
        <f>+Pres.Egresos2017!R10</f>
        <v>11388930.193399999</v>
      </c>
      <c r="E13" s="39">
        <f>+C13-D13</f>
        <v>-11388930.193399999</v>
      </c>
      <c r="F13" s="39">
        <f>+'EGRESOS. REALES 2016'!R10</f>
        <v>8595090.6300000008</v>
      </c>
      <c r="G13" s="37">
        <f>+'EGRESOS REALES 2017'!Q9</f>
        <v>0</v>
      </c>
      <c r="H13" s="38">
        <f>+Pres.Egresos2017!Y10</f>
        <v>49694156.024316669</v>
      </c>
      <c r="I13" s="37">
        <f>+G13-H13</f>
        <v>-49694156.024316669</v>
      </c>
    </row>
    <row r="14" spans="1:9">
      <c r="A14" s="15" t="s">
        <v>1</v>
      </c>
      <c r="B14" s="45"/>
      <c r="C14" s="46"/>
      <c r="D14" s="47"/>
      <c r="E14" s="45"/>
      <c r="F14" s="41"/>
      <c r="G14" s="41"/>
      <c r="H14" s="41"/>
      <c r="I14" s="42"/>
    </row>
    <row r="15" spans="1:9">
      <c r="B15" s="48"/>
      <c r="C15" s="48"/>
      <c r="D15" s="48"/>
      <c r="E15" s="48"/>
      <c r="F15" s="43"/>
      <c r="G15" s="43"/>
      <c r="H15" s="43"/>
      <c r="I15" s="43"/>
    </row>
    <row r="16" spans="1:9">
      <c r="A16" s="8" t="s">
        <v>18</v>
      </c>
      <c r="B16" s="44">
        <f t="shared" ref="B16:I16" si="0">SUM(B8:B14)</f>
        <v>64255073.710000001</v>
      </c>
      <c r="C16" s="44">
        <f t="shared" si="0"/>
        <v>0</v>
      </c>
      <c r="D16" s="44">
        <f t="shared" si="0"/>
        <v>72142372.280766666</v>
      </c>
      <c r="E16" s="44">
        <f t="shared" si="0"/>
        <v>-72142372.280766666</v>
      </c>
      <c r="F16" s="44">
        <f t="shared" si="0"/>
        <v>64255073.710000001</v>
      </c>
      <c r="G16" s="44">
        <f t="shared" si="0"/>
        <v>0</v>
      </c>
      <c r="H16" s="44">
        <f t="shared" si="0"/>
        <v>291499876.67480665</v>
      </c>
      <c r="I16" s="44">
        <f t="shared" si="0"/>
        <v>-291499876.67480665</v>
      </c>
    </row>
    <row r="18" spans="1:9">
      <c r="A18" s="1" t="s">
        <v>19</v>
      </c>
      <c r="B18" s="2"/>
      <c r="C18" s="2"/>
      <c r="D18" s="2"/>
      <c r="E18" s="2"/>
      <c r="F18" s="2"/>
      <c r="G18" s="2"/>
      <c r="H18" s="2"/>
      <c r="I18" s="3"/>
    </row>
    <row r="19" spans="1:9">
      <c r="A19" s="9"/>
      <c r="B19" s="10"/>
      <c r="C19" s="10"/>
      <c r="D19" s="10"/>
      <c r="E19" s="10"/>
      <c r="F19" s="10"/>
      <c r="G19" s="10"/>
      <c r="H19" s="10"/>
      <c r="I19" s="11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5"/>
      <c r="B36" s="16"/>
      <c r="C36" s="16"/>
      <c r="D36" s="16"/>
      <c r="E36" s="16"/>
      <c r="F36" s="16"/>
      <c r="G36" s="16"/>
      <c r="H36" s="16"/>
      <c r="I36" s="17"/>
    </row>
    <row r="38" spans="1:9">
      <c r="I38" s="20" t="s">
        <v>42</v>
      </c>
    </row>
    <row r="39" spans="1:9">
      <c r="I39" s="20"/>
    </row>
    <row r="40" spans="1:9">
      <c r="I40" s="20"/>
    </row>
  </sheetData>
  <mergeCells count="4">
    <mergeCell ref="A3:I3"/>
    <mergeCell ref="F5:I5"/>
    <mergeCell ref="B5:E5"/>
    <mergeCell ref="A2:I2"/>
  </mergeCells>
  <phoneticPr fontId="0" type="noConversion"/>
  <printOptions horizontalCentered="1" verticalCentered="1"/>
  <pageMargins left="0.15748031496062992" right="0.11811023622047245" top="0.39370078740157483" bottom="0.31496062992125984" header="0" footer="0"/>
  <pageSetup scale="75" orientation="landscape" horizontalDpi="300" verticalDpi="300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211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49"/>
      <c r="H7" s="49"/>
      <c r="I7" s="50"/>
    </row>
    <row r="8" spans="1:9">
      <c r="A8" s="12" t="s">
        <v>267</v>
      </c>
      <c r="B8" s="39">
        <f>+'EGRESOS. REALES 2016'!R13</f>
        <v>8219667.8099999996</v>
      </c>
      <c r="C8" s="37">
        <f>+'EGRESOS REALES 2017'!Q12</f>
        <v>0</v>
      </c>
      <c r="D8" s="38">
        <f>+Pres.Egresos2017!R13</f>
        <v>7084217.0695000011</v>
      </c>
      <c r="E8" s="39">
        <f>+C8-D8</f>
        <v>-7084217.0695000011</v>
      </c>
      <c r="F8" s="39">
        <f>+'EGRESOS. REALES 2016'!R13</f>
        <v>8219667.8099999996</v>
      </c>
      <c r="G8" s="37">
        <f>+'EGRESOS REALES 2017'!Q12</f>
        <v>0</v>
      </c>
      <c r="H8" s="38">
        <f>+Pres.Egresos2017!Y13</f>
        <v>10332228.7721</v>
      </c>
      <c r="I8" s="37">
        <f>+G8-H8</f>
        <v>-10332228.7721</v>
      </c>
    </row>
    <row r="9" spans="1:9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40"/>
    </row>
    <row r="10" spans="1:9">
      <c r="A10" s="12" t="s">
        <v>212</v>
      </c>
      <c r="B10" s="39">
        <f>+'EGRESOS. REALES 2016'!R14</f>
        <v>7937811.6799999997</v>
      </c>
      <c r="C10" s="37">
        <f>+'EGRESOS REALES 2017'!Q13</f>
        <v>0</v>
      </c>
      <c r="D10" s="38">
        <f>+Pres.Egresos2017!R14</f>
        <v>9389783.8500000015</v>
      </c>
      <c r="E10" s="39">
        <f>+C10-D10</f>
        <v>-9389783.8500000015</v>
      </c>
      <c r="F10" s="39">
        <f>+'EGRESOS. REALES 2016'!R14</f>
        <v>7937811.6799999997</v>
      </c>
      <c r="G10" s="37">
        <f>+'EGRESOS REALES 2017'!Q13</f>
        <v>0</v>
      </c>
      <c r="H10" s="38">
        <f>+Pres.Egresos2017!Y14</f>
        <v>37559135.400000006</v>
      </c>
      <c r="I10" s="37">
        <f t="shared" ref="I10:I16" si="0">+G10-H10</f>
        <v>-37559135.400000006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>
      <c r="A12" s="12" t="s">
        <v>213</v>
      </c>
      <c r="B12" s="39">
        <f>+'EGRESOS. REALES 2016'!R15</f>
        <v>196016</v>
      </c>
      <c r="C12" s="37">
        <f>+'EGRESOS REALES 2017'!Q14</f>
        <v>0</v>
      </c>
      <c r="D12" s="38">
        <f>+Pres.Egresos2017!R15</f>
        <v>201896.48</v>
      </c>
      <c r="E12" s="39">
        <f>+C12-D12</f>
        <v>-201896.48</v>
      </c>
      <c r="F12" s="39">
        <f>+'EGRESOS. REALES 2016'!R15</f>
        <v>196016</v>
      </c>
      <c r="G12" s="37">
        <f>+'EGRESOS REALES 2017'!Q14</f>
        <v>0</v>
      </c>
      <c r="H12" s="38">
        <f>+Pres.Egresos2017!Y15</f>
        <v>5281042.6701333337</v>
      </c>
      <c r="I12" s="37">
        <f t="shared" si="0"/>
        <v>-5281042.6701333337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214</v>
      </c>
      <c r="B14" s="39">
        <f>+'EGRESOS. REALES 2016'!R16</f>
        <v>349934.44</v>
      </c>
      <c r="C14" s="37">
        <f>+'EGRESOS REALES 2017'!Q15</f>
        <v>0</v>
      </c>
      <c r="D14" s="38">
        <f>+Pres.Egresos2017!R16</f>
        <v>360432.47320000001</v>
      </c>
      <c r="E14" s="39">
        <f>+C14-D14</f>
        <v>-360432.47320000001</v>
      </c>
      <c r="F14" s="39">
        <f>+'EGRESOS. REALES 2016'!R16</f>
        <v>349934.44</v>
      </c>
      <c r="G14" s="37">
        <f>+'EGRESOS REALES 2017'!Q15</f>
        <v>0</v>
      </c>
      <c r="H14" s="38">
        <f>+Pres.Egresos2017!Y16</f>
        <v>6754366.7829333339</v>
      </c>
      <c r="I14" s="37">
        <f t="shared" si="0"/>
        <v>-6754366.7829333339</v>
      </c>
    </row>
    <row r="15" spans="1:9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215</v>
      </c>
      <c r="B16" s="39">
        <f>+'EGRESOS. REALES 2016'!R17</f>
        <v>5800</v>
      </c>
      <c r="C16" s="37">
        <f>+'EGRESOS REALES 2017'!Q16</f>
        <v>0</v>
      </c>
      <c r="D16" s="38">
        <f>+Pres.Egresos2017!R17</f>
        <v>5974</v>
      </c>
      <c r="E16" s="39">
        <f>+C16-D16</f>
        <v>-5974</v>
      </c>
      <c r="F16" s="39">
        <f>+'EGRESOS. REALES 2016'!R17</f>
        <v>5800</v>
      </c>
      <c r="G16" s="37">
        <f>+'EGRESOS REALES 2017'!Q16</f>
        <v>0</v>
      </c>
      <c r="H16" s="38">
        <f>+Pres.Egresos2017!Y17</f>
        <v>256113.93243333331</v>
      </c>
      <c r="I16" s="37">
        <f t="shared" si="0"/>
        <v>-256113.93243333331</v>
      </c>
    </row>
    <row r="17" spans="1:9">
      <c r="A17" s="12"/>
      <c r="B17" s="39"/>
      <c r="C17" s="37"/>
      <c r="D17" s="38"/>
      <c r="E17" s="39" t="s">
        <v>1</v>
      </c>
      <c r="F17" s="39"/>
      <c r="G17" s="37"/>
      <c r="H17" s="38"/>
      <c r="I17" s="37" t="s">
        <v>1</v>
      </c>
    </row>
    <row r="18" spans="1:9">
      <c r="A18" s="147" t="s">
        <v>17</v>
      </c>
      <c r="B18" s="39">
        <f>+'EGRESOS. REALES 2016'!R18</f>
        <v>0</v>
      </c>
      <c r="C18" s="37">
        <f>+'EGRESOS REALES 2017'!Q17</f>
        <v>0</v>
      </c>
      <c r="D18" s="38">
        <f>+Pres.Egresos2017!R18</f>
        <v>0</v>
      </c>
      <c r="E18" s="39">
        <f>+C18-D18</f>
        <v>0</v>
      </c>
      <c r="F18" s="39">
        <f>+'EGRESOS. REALES 2016'!R18</f>
        <v>0</v>
      </c>
      <c r="G18" s="37">
        <f>+'EGRESOS REALES 2017'!Q17</f>
        <v>0</v>
      </c>
      <c r="H18" s="38">
        <f>+Pres.Egresos2017!Y18</f>
        <v>0</v>
      </c>
      <c r="I18" s="37">
        <f>+G18-H18</f>
        <v>0</v>
      </c>
    </row>
    <row r="19" spans="1:9">
      <c r="A19" s="15" t="s">
        <v>1</v>
      </c>
      <c r="B19" s="45"/>
      <c r="C19" s="46"/>
      <c r="D19" s="47"/>
      <c r="E19" s="46" t="s">
        <v>1</v>
      </c>
      <c r="F19" s="45"/>
      <c r="G19" s="41"/>
      <c r="H19" s="41"/>
      <c r="I19" s="42"/>
    </row>
    <row r="20" spans="1:9">
      <c r="B20" s="48"/>
      <c r="C20" s="48"/>
      <c r="D20" s="48"/>
      <c r="E20" s="48"/>
      <c r="F20" s="48"/>
      <c r="G20" s="43"/>
      <c r="H20" s="43"/>
      <c r="I20" s="43"/>
    </row>
    <row r="21" spans="1:9">
      <c r="A21" s="8" t="s">
        <v>18</v>
      </c>
      <c r="B21" s="44">
        <f t="shared" ref="B21:I21" si="1">SUM(B7:B19)</f>
        <v>16709229.929999998</v>
      </c>
      <c r="C21" s="44">
        <f t="shared" si="1"/>
        <v>0</v>
      </c>
      <c r="D21" s="44">
        <f t="shared" si="1"/>
        <v>17042303.872700002</v>
      </c>
      <c r="E21" s="44">
        <f t="shared" si="1"/>
        <v>-17042303.872700002</v>
      </c>
      <c r="F21" s="44">
        <f t="shared" si="1"/>
        <v>16709229.929999998</v>
      </c>
      <c r="G21" s="44">
        <f t="shared" si="1"/>
        <v>0</v>
      </c>
      <c r="H21" s="44">
        <f t="shared" si="1"/>
        <v>60182887.557600014</v>
      </c>
      <c r="I21" s="44">
        <f t="shared" si="1"/>
        <v>-60182887.557600014</v>
      </c>
    </row>
    <row r="23" spans="1:9">
      <c r="A23" s="1" t="s">
        <v>19</v>
      </c>
      <c r="B23" s="2"/>
      <c r="C23" s="2"/>
      <c r="D23" s="2"/>
      <c r="E23" s="2"/>
      <c r="F23" s="2"/>
      <c r="G23" s="2"/>
      <c r="H23" s="2"/>
      <c r="I23" s="3"/>
    </row>
    <row r="24" spans="1:9">
      <c r="A24" s="9"/>
      <c r="B24" s="10"/>
      <c r="C24" s="10"/>
      <c r="D24" s="10"/>
      <c r="E24" s="10"/>
      <c r="F24" s="10"/>
      <c r="G24" s="10"/>
      <c r="H24" s="10"/>
      <c r="I24" s="11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39370078740157483" bottom="0.23622047244094491" header="0" footer="0"/>
  <pageSetup scale="80" orientation="landscape" horizontalDpi="300" verticalDpi="300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2"/>
  <sheetViews>
    <sheetView workbookViewId="0">
      <selection activeCell="C19" sqref="C19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216</v>
      </c>
      <c r="B2" s="164"/>
      <c r="C2" s="164"/>
      <c r="D2" s="164"/>
      <c r="E2" s="164"/>
      <c r="F2" s="164"/>
      <c r="G2" s="164"/>
      <c r="H2" s="164"/>
      <c r="I2" s="164"/>
    </row>
    <row r="3" spans="1:9">
      <c r="A3" t="s">
        <v>1</v>
      </c>
    </row>
    <row r="4" spans="1:9">
      <c r="A4" s="4" t="s">
        <v>1</v>
      </c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217</v>
      </c>
      <c r="B8" s="39">
        <f>+'EGRESOS. REALES 2016'!R21</f>
        <v>3500</v>
      </c>
      <c r="C8" s="37">
        <f>+'EGRESOS REALES 2017'!Q20</f>
        <v>0</v>
      </c>
      <c r="D8" s="38">
        <f>+Pres.Egresos2017!R21</f>
        <v>3605</v>
      </c>
      <c r="E8" s="39">
        <f>+C8-D8</f>
        <v>-3605</v>
      </c>
      <c r="F8" s="39">
        <f>+'EGRESOS. REALES 2016'!R21</f>
        <v>3500</v>
      </c>
      <c r="G8" s="37">
        <f>+'EGRESOS REALES 2017'!Q20</f>
        <v>0</v>
      </c>
      <c r="H8" s="38">
        <f>+Pres.Egresos2017!Y21</f>
        <v>1165880.6213333332</v>
      </c>
      <c r="I8" s="37">
        <f>+G8-H8</f>
        <v>-1165880.6213333332</v>
      </c>
    </row>
    <row r="9" spans="1:9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37"/>
    </row>
    <row r="10" spans="1:9">
      <c r="A10" s="12" t="s">
        <v>218</v>
      </c>
      <c r="B10" s="39">
        <f>+'EGRESOS. REALES 2016'!R22</f>
        <v>1002753.31</v>
      </c>
      <c r="C10" s="37">
        <f>+'EGRESOS REALES 2017'!Q21</f>
        <v>0</v>
      </c>
      <c r="D10" s="38">
        <f>+Pres.Egresos2017!R22</f>
        <v>1018498.3092999998</v>
      </c>
      <c r="E10" s="39">
        <f>+C10-D10</f>
        <v>-1018498.3092999998</v>
      </c>
      <c r="F10" s="39">
        <f>+'EGRESOS. REALES 2016'!R22</f>
        <v>1002753.31</v>
      </c>
      <c r="G10" s="37">
        <f>+'EGRESOS REALES 2017'!Q21</f>
        <v>0</v>
      </c>
      <c r="H10" s="38">
        <f>+Pres.Egresos2017!Y22</f>
        <v>11889891.538883334</v>
      </c>
      <c r="I10" s="37">
        <f t="shared" ref="I10:I16" si="0">+G10-H10</f>
        <v>-11889891.538883334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>
      <c r="A12" s="12" t="s">
        <v>219</v>
      </c>
      <c r="B12" s="39">
        <f>+'EGRESOS. REALES 2016'!R23</f>
        <v>205784.27000000002</v>
      </c>
      <c r="C12" s="37">
        <f>+'EGRESOS REALES 2017'!Q22</f>
        <v>0</v>
      </c>
      <c r="D12" s="38">
        <f>+Pres.Egresos2017!R23</f>
        <v>211957.79809999999</v>
      </c>
      <c r="E12" s="39">
        <f>+C12-D12</f>
        <v>-211957.79809999999</v>
      </c>
      <c r="F12" s="39">
        <f>+'EGRESOS. REALES 2016'!R23</f>
        <v>205784.27000000002</v>
      </c>
      <c r="G12" s="37">
        <f>+'EGRESOS REALES 2017'!Q22</f>
        <v>0</v>
      </c>
      <c r="H12" s="38">
        <f>+Pres.Egresos2017!Y23</f>
        <v>1012310.1414000001</v>
      </c>
      <c r="I12" s="37">
        <f t="shared" si="0"/>
        <v>-1012310.1414000001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220</v>
      </c>
      <c r="B14" s="39">
        <f>+'EGRESOS. REALES 2016'!R24</f>
        <v>31600.32</v>
      </c>
      <c r="C14" s="37">
        <f>+'EGRESOS REALES 2017'!Q23</f>
        <v>0</v>
      </c>
      <c r="D14" s="38">
        <f>+Pres.Egresos2017!R24</f>
        <v>32548.329600000001</v>
      </c>
      <c r="E14" s="39">
        <f>+C14-D14</f>
        <v>-32548.329600000001</v>
      </c>
      <c r="F14" s="39">
        <f>+'EGRESOS. REALES 2016'!R24</f>
        <v>31600.32</v>
      </c>
      <c r="G14" s="37">
        <f>+'EGRESOS REALES 2017'!Q23</f>
        <v>0</v>
      </c>
      <c r="H14" s="38">
        <f>+Pres.Egresos2017!Y24</f>
        <v>1817764.6961333333</v>
      </c>
      <c r="I14" s="37">
        <f t="shared" si="0"/>
        <v>-1817764.6961333333</v>
      </c>
    </row>
    <row r="15" spans="1:9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221</v>
      </c>
      <c r="B16" s="39">
        <f>+'EGRESOS. REALES 2016'!R25</f>
        <v>145000</v>
      </c>
      <c r="C16" s="37">
        <f>+'EGRESOS REALES 2017'!Q24</f>
        <v>0</v>
      </c>
      <c r="D16" s="38">
        <f>+Pres.Egresos2017!R25</f>
        <v>46350</v>
      </c>
      <c r="E16" s="39">
        <f>+C16-D16</f>
        <v>-46350</v>
      </c>
      <c r="F16" s="39">
        <f>+'EGRESOS. REALES 2016'!R25</f>
        <v>145000</v>
      </c>
      <c r="G16" s="37">
        <f>+'EGRESOS REALES 2017'!Q24</f>
        <v>0</v>
      </c>
      <c r="H16" s="38">
        <f>+Pres.Egresos2017!Y25</f>
        <v>240313.25520000001</v>
      </c>
      <c r="I16" s="37">
        <f t="shared" si="0"/>
        <v>-240313.25520000001</v>
      </c>
    </row>
    <row r="17" spans="1:9">
      <c r="A17" s="12"/>
      <c r="B17" s="39"/>
      <c r="C17" s="37"/>
      <c r="D17" s="38"/>
      <c r="E17" s="39" t="s">
        <v>1</v>
      </c>
      <c r="F17" s="39"/>
      <c r="G17" s="37"/>
      <c r="H17" s="38"/>
      <c r="I17" s="37" t="s">
        <v>1</v>
      </c>
    </row>
    <row r="18" spans="1:9">
      <c r="A18" s="12" t="s">
        <v>17</v>
      </c>
      <c r="B18" s="39">
        <f>+'EGRESOS. REALES 2016'!R26</f>
        <v>35764.339999999997</v>
      </c>
      <c r="C18" s="37">
        <f>+'EGRESOS REALES 2017'!Q25</f>
        <v>0</v>
      </c>
      <c r="D18" s="38">
        <f>+Pres.Egresos2017!R26</f>
        <v>36837.270199999999</v>
      </c>
      <c r="E18" s="39">
        <f>+C18-D18</f>
        <v>-36837.270199999999</v>
      </c>
      <c r="F18" s="39">
        <f>+'EGRESOS. REALES 2016'!R27</f>
        <v>0</v>
      </c>
      <c r="G18" s="37">
        <f>+'EGRESOS REALES 2017'!Q25</f>
        <v>0</v>
      </c>
      <c r="H18" s="38">
        <f>+Pres.Egresos2017!Y26</f>
        <v>1596359.1080166667</v>
      </c>
      <c r="I18" s="37">
        <f>+G18-H18</f>
        <v>-1596359.1080166667</v>
      </c>
    </row>
    <row r="19" spans="1:9">
      <c r="A19" s="12"/>
      <c r="B19" s="39"/>
      <c r="C19" s="37"/>
      <c r="D19" s="38"/>
      <c r="E19" s="39"/>
      <c r="F19" s="39"/>
      <c r="G19" s="39"/>
      <c r="H19" s="38"/>
      <c r="I19" s="37"/>
    </row>
    <row r="20" spans="1:9">
      <c r="A20" s="147" t="s">
        <v>417</v>
      </c>
      <c r="B20" s="39">
        <v>0</v>
      </c>
      <c r="C20" s="37">
        <f>+'EGRESOS REALES 2017'!Q26</f>
        <v>0</v>
      </c>
      <c r="D20" s="38">
        <f>+Pres.Egresos2017!R28</f>
        <v>760354.26060000004</v>
      </c>
      <c r="E20" s="39">
        <f>+C20-D20</f>
        <v>-760354.26060000004</v>
      </c>
      <c r="F20" s="39">
        <f>+'EGRESOS. REALES 2016'!R29</f>
        <v>1219222.48</v>
      </c>
      <c r="G20" s="37">
        <f>+'EGRESOS REALES 2017'!Q27</f>
        <v>0</v>
      </c>
      <c r="H20" s="38">
        <f>+Pres.Egresos2017!Y28</f>
        <v>2927893.7075000005</v>
      </c>
      <c r="I20" s="37">
        <f>+G20-H20</f>
        <v>-2927893.7075000005</v>
      </c>
    </row>
    <row r="21" spans="1:9">
      <c r="A21" s="15" t="s">
        <v>1</v>
      </c>
      <c r="B21" s="45"/>
      <c r="C21" s="46"/>
      <c r="D21" s="47"/>
      <c r="E21" s="46" t="s">
        <v>1</v>
      </c>
      <c r="F21" s="45"/>
      <c r="G21" s="45"/>
      <c r="H21" s="45" t="s">
        <v>130</v>
      </c>
      <c r="I21" s="46"/>
    </row>
    <row r="22" spans="1:9">
      <c r="B22" s="48"/>
      <c r="C22" s="48"/>
      <c r="D22" s="48"/>
      <c r="E22" s="48"/>
      <c r="F22" s="48"/>
      <c r="G22" s="48"/>
      <c r="H22" s="48"/>
      <c r="I22" s="48"/>
    </row>
    <row r="23" spans="1:9">
      <c r="A23" s="8" t="s">
        <v>18</v>
      </c>
      <c r="B23" s="44">
        <f t="shared" ref="B23:I23" si="1">SUM(B7:B21)</f>
        <v>1424402.2400000002</v>
      </c>
      <c r="C23" s="44">
        <f t="shared" si="1"/>
        <v>0</v>
      </c>
      <c r="D23" s="44">
        <f t="shared" si="1"/>
        <v>2110150.9677999998</v>
      </c>
      <c r="E23" s="44">
        <f t="shared" si="1"/>
        <v>-2110150.9677999998</v>
      </c>
      <c r="F23" s="44">
        <f t="shared" si="1"/>
        <v>2607860.38</v>
      </c>
      <c r="G23" s="44">
        <f t="shared" si="1"/>
        <v>0</v>
      </c>
      <c r="H23" s="44">
        <f t="shared" si="1"/>
        <v>20650413.068466667</v>
      </c>
      <c r="I23" s="44">
        <f t="shared" si="1"/>
        <v>-20650413.068466667</v>
      </c>
    </row>
    <row r="24" spans="1:9">
      <c r="B24" s="48"/>
      <c r="C24" s="48"/>
      <c r="D24" s="48"/>
      <c r="E24" s="48"/>
      <c r="F24" s="48"/>
      <c r="G24" s="48"/>
      <c r="H24" s="48"/>
      <c r="I24" s="48"/>
    </row>
    <row r="25" spans="1:9">
      <c r="A25" s="1" t="s">
        <v>19</v>
      </c>
      <c r="B25" s="2"/>
      <c r="C25" s="2"/>
      <c r="D25" s="2"/>
      <c r="E25" s="2"/>
      <c r="F25" s="2"/>
      <c r="G25" s="2"/>
      <c r="H25" s="2"/>
      <c r="I25" s="3"/>
    </row>
    <row r="26" spans="1:9">
      <c r="A26" s="9"/>
      <c r="B26" s="10"/>
      <c r="C26" s="10"/>
      <c r="D26" s="10"/>
      <c r="E26" s="10"/>
      <c r="F26" s="10"/>
      <c r="G26" s="10"/>
      <c r="H26" s="10"/>
      <c r="I26" s="11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2"/>
      <c r="B47" s="13"/>
      <c r="C47" s="13"/>
      <c r="D47" s="13"/>
      <c r="E47" s="13"/>
      <c r="F47" s="13"/>
      <c r="G47" s="13"/>
      <c r="H47" s="13"/>
      <c r="I47" s="14"/>
    </row>
    <row r="48" spans="1:9">
      <c r="A48" s="15"/>
      <c r="B48" s="16"/>
      <c r="C48" s="16"/>
      <c r="D48" s="16"/>
      <c r="E48" s="16"/>
      <c r="F48" s="16"/>
      <c r="G48" s="16"/>
      <c r="H48" s="16"/>
      <c r="I48" s="17"/>
    </row>
    <row r="50" spans="9:9">
      <c r="I50" s="20" t="s">
        <v>42</v>
      </c>
    </row>
    <row r="51" spans="9:9">
      <c r="I51" s="20"/>
    </row>
    <row r="52" spans="9:9">
      <c r="I52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23622047244094491" right="0.27559055118110237" top="0.39370078740157483" bottom="0.31496062992125984" header="0" footer="0"/>
  <pageSetup scale="80" orientation="landscape" horizontalDpi="300" verticalDpi="300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C18" sqref="C18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222</v>
      </c>
      <c r="B2" s="164"/>
      <c r="C2" s="164"/>
      <c r="D2" s="164"/>
      <c r="E2" s="164"/>
      <c r="F2" s="164"/>
      <c r="G2" s="164"/>
      <c r="H2" s="164"/>
      <c r="I2" s="164"/>
    </row>
    <row r="3" spans="1:9">
      <c r="A3" t="s">
        <v>1</v>
      </c>
    </row>
    <row r="4" spans="1:9">
      <c r="A4" s="4" t="s">
        <v>1</v>
      </c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268</v>
      </c>
      <c r="B8" s="39">
        <f>+'EGRESOS. REALES 2016'!R30</f>
        <v>1123348.48</v>
      </c>
      <c r="C8" s="37">
        <f>+'EGRESOS REALES 2017'!Q31</f>
        <v>0</v>
      </c>
      <c r="D8" s="38">
        <f>+Pres.Egresos2017!R29</f>
        <v>661604.04060000007</v>
      </c>
      <c r="E8" s="39">
        <f>+C8-D8</f>
        <v>-661604.04060000007</v>
      </c>
      <c r="F8" s="39">
        <f>+'EGRESOS. REALES 2016'!R30</f>
        <v>1123348.48</v>
      </c>
      <c r="G8" s="37">
        <f>+'EGRESOS REALES 2017'!Q31</f>
        <v>0</v>
      </c>
      <c r="H8" s="38">
        <f>+Pres.Egresos2017!Y29</f>
        <v>1879199.8255</v>
      </c>
      <c r="I8" s="37">
        <f>+G8-H8</f>
        <v>-1879199.8255</v>
      </c>
    </row>
    <row r="9" spans="1:9">
      <c r="A9" s="12" t="s">
        <v>1</v>
      </c>
      <c r="B9" s="39"/>
      <c r="C9" s="37" t="s">
        <v>1</v>
      </c>
      <c r="D9" s="38"/>
      <c r="E9" s="39"/>
      <c r="F9" s="39"/>
      <c r="G9" s="37" t="s">
        <v>1</v>
      </c>
      <c r="H9" s="38"/>
      <c r="I9" s="37"/>
    </row>
    <row r="10" spans="1:9">
      <c r="A10" s="12" t="s">
        <v>223</v>
      </c>
      <c r="B10" s="39">
        <f>+'EGRESOS. REALES 2016'!R31</f>
        <v>95874</v>
      </c>
      <c r="C10" s="37">
        <v>0</v>
      </c>
      <c r="D10" s="38">
        <f>+Pres.Egresos2017!R30</f>
        <v>98750.22</v>
      </c>
      <c r="E10" s="39">
        <f>+C10-D10</f>
        <v>-98750.22</v>
      </c>
      <c r="F10" s="39">
        <f>+'EGRESOS. REALES 2016'!R31</f>
        <v>95874</v>
      </c>
      <c r="G10" s="37">
        <v>0</v>
      </c>
      <c r="H10" s="38">
        <v>0</v>
      </c>
      <c r="I10" s="37">
        <f>+G10-H10</f>
        <v>0</v>
      </c>
    </row>
    <row r="11" spans="1:9">
      <c r="A11" s="12"/>
      <c r="B11" s="39"/>
      <c r="C11" s="37"/>
      <c r="D11" s="38"/>
      <c r="E11" s="39"/>
      <c r="F11" s="39"/>
      <c r="G11" s="39"/>
      <c r="H11" s="38"/>
      <c r="I11" s="37"/>
    </row>
    <row r="12" spans="1:9">
      <c r="A12" s="147" t="s">
        <v>418</v>
      </c>
      <c r="B12" s="39">
        <v>0</v>
      </c>
      <c r="C12" s="37">
        <f>+'EGRESOS REALES 2017'!R33</f>
        <v>0</v>
      </c>
      <c r="D12" s="38">
        <v>0</v>
      </c>
      <c r="E12" s="39">
        <v>0</v>
      </c>
      <c r="F12" s="39">
        <v>0</v>
      </c>
      <c r="G12" s="37">
        <f>+'EGRESOS REALES 2017'!Q33</f>
        <v>0</v>
      </c>
      <c r="H12" s="38">
        <v>0</v>
      </c>
      <c r="I12" s="37">
        <v>0</v>
      </c>
    </row>
    <row r="13" spans="1:9">
      <c r="A13" s="147"/>
      <c r="B13" s="39"/>
      <c r="C13" s="37"/>
      <c r="D13" s="38"/>
      <c r="E13" s="39"/>
      <c r="F13" s="39"/>
      <c r="G13" s="39"/>
      <c r="H13" s="38"/>
      <c r="I13" s="37"/>
    </row>
    <row r="14" spans="1:9">
      <c r="A14" s="147" t="s">
        <v>419</v>
      </c>
      <c r="B14" s="39">
        <v>0</v>
      </c>
      <c r="C14" s="37">
        <f>+'EGRESOS REALES 2017'!R34</f>
        <v>0</v>
      </c>
      <c r="D14" s="38">
        <v>0</v>
      </c>
      <c r="E14" s="39">
        <v>0</v>
      </c>
      <c r="F14" s="39">
        <v>0</v>
      </c>
      <c r="G14" s="37">
        <f>+'EGRESOS REALES 2017'!Q32</f>
        <v>0</v>
      </c>
      <c r="H14" s="38">
        <f>+Pres.Egresos2017!Y30</f>
        <v>1048693.882</v>
      </c>
      <c r="I14" s="37">
        <v>0</v>
      </c>
    </row>
    <row r="15" spans="1:9">
      <c r="A15" s="147"/>
      <c r="B15" s="39"/>
      <c r="C15" s="37"/>
      <c r="D15" s="38"/>
      <c r="E15" s="39"/>
      <c r="F15" s="39"/>
      <c r="G15" s="39"/>
      <c r="H15" s="38"/>
      <c r="I15" s="37"/>
    </row>
    <row r="16" spans="1:9">
      <c r="A16" s="15" t="s">
        <v>1</v>
      </c>
      <c r="B16" s="45"/>
      <c r="C16" s="46"/>
      <c r="D16" s="47"/>
      <c r="E16" s="46" t="s">
        <v>1</v>
      </c>
      <c r="F16" s="45"/>
      <c r="G16" s="45"/>
      <c r="H16" s="45"/>
      <c r="I16" s="46"/>
    </row>
    <row r="17" spans="1:9">
      <c r="B17" s="48"/>
      <c r="C17" s="48"/>
      <c r="D17" s="48"/>
      <c r="E17" s="48"/>
      <c r="F17" s="48"/>
      <c r="G17" s="48"/>
      <c r="H17" s="48"/>
      <c r="I17" s="48"/>
    </row>
    <row r="18" spans="1:9">
      <c r="A18" s="8" t="s">
        <v>18</v>
      </c>
      <c r="B18" s="44">
        <f t="shared" ref="B18:I18" si="0">SUM(B7:B16)</f>
        <v>1219222.48</v>
      </c>
      <c r="C18" s="44">
        <f t="shared" si="0"/>
        <v>0</v>
      </c>
      <c r="D18" s="44">
        <f t="shared" si="0"/>
        <v>760354.26060000004</v>
      </c>
      <c r="E18" s="44">
        <f t="shared" si="0"/>
        <v>-760354.26060000004</v>
      </c>
      <c r="F18" s="44">
        <f t="shared" si="0"/>
        <v>1219222.48</v>
      </c>
      <c r="G18" s="44">
        <f t="shared" si="0"/>
        <v>0</v>
      </c>
      <c r="H18" s="44">
        <f t="shared" si="0"/>
        <v>2927893.7075</v>
      </c>
      <c r="I18" s="44">
        <f t="shared" si="0"/>
        <v>-1879199.8255</v>
      </c>
    </row>
    <row r="20" spans="1:9">
      <c r="A20" s="1" t="s">
        <v>19</v>
      </c>
      <c r="B20" s="2"/>
      <c r="C20" s="2"/>
      <c r="D20" s="2"/>
      <c r="E20" s="2"/>
      <c r="F20" s="2"/>
      <c r="G20" s="2"/>
      <c r="H20" s="2"/>
      <c r="I20" s="3"/>
    </row>
    <row r="21" spans="1:9">
      <c r="A21" s="9"/>
      <c r="B21" s="10"/>
      <c r="C21" s="10"/>
      <c r="D21" s="10"/>
      <c r="E21" s="10"/>
      <c r="F21" s="10"/>
      <c r="G21" s="10"/>
      <c r="H21" s="10"/>
      <c r="I21" s="11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2"/>
      <c r="B46" s="13"/>
      <c r="C46" s="13"/>
      <c r="D46" s="13"/>
      <c r="E46" s="13"/>
      <c r="F46" s="13"/>
      <c r="G46" s="13"/>
      <c r="H46" s="13"/>
      <c r="I46" s="14"/>
    </row>
    <row r="47" spans="1:9">
      <c r="A47" s="12"/>
      <c r="B47" s="13"/>
      <c r="C47" s="13"/>
      <c r="D47" s="13"/>
      <c r="E47" s="13"/>
      <c r="F47" s="13"/>
      <c r="G47" s="13"/>
      <c r="H47" s="13"/>
      <c r="I47" s="14"/>
    </row>
    <row r="48" spans="1:9">
      <c r="A48" s="12"/>
      <c r="B48" s="13"/>
      <c r="C48" s="13"/>
      <c r="D48" s="13"/>
      <c r="E48" s="13"/>
      <c r="F48" s="13"/>
      <c r="G48" s="13"/>
      <c r="H48" s="13"/>
      <c r="I48" s="14"/>
    </row>
    <row r="49" spans="1:9">
      <c r="A49" s="12"/>
      <c r="B49" s="13"/>
      <c r="C49" s="13"/>
      <c r="D49" s="13"/>
      <c r="E49" s="13"/>
      <c r="F49" s="13"/>
      <c r="G49" s="13"/>
      <c r="H49" s="13"/>
      <c r="I49" s="14"/>
    </row>
    <row r="50" spans="1:9">
      <c r="A50" s="12"/>
      <c r="B50" s="13"/>
      <c r="C50" s="13"/>
      <c r="D50" s="13"/>
      <c r="E50" s="13"/>
      <c r="F50" s="13"/>
      <c r="G50" s="13"/>
      <c r="H50" s="13"/>
      <c r="I50" s="14"/>
    </row>
    <row r="51" spans="1:9">
      <c r="A51" s="15"/>
      <c r="B51" s="16"/>
      <c r="C51" s="16"/>
      <c r="D51" s="16"/>
      <c r="E51" s="16"/>
      <c r="F51" s="16"/>
      <c r="G51" s="16"/>
      <c r="H51" s="16"/>
      <c r="I51" s="17"/>
    </row>
    <row r="53" spans="1:9">
      <c r="I53" s="20" t="s">
        <v>42</v>
      </c>
    </row>
    <row r="54" spans="1:9">
      <c r="I54" s="20"/>
    </row>
    <row r="55" spans="1:9">
      <c r="I55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1811023622047245" right="0.19685039370078741" top="0.39370078740157483" bottom="0.23622047244094491" header="0" footer="0"/>
  <pageSetup scale="80" orientation="landscape" horizontalDpi="300" verticalDpi="300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45"/>
  <sheetViews>
    <sheetView zoomScaleNormal="100" workbookViewId="0"/>
  </sheetViews>
  <sheetFormatPr baseColWidth="10" defaultRowHeight="12.75"/>
  <cols>
    <col min="1" max="1" width="50.7109375" customWidth="1"/>
    <col min="2" max="9" width="12.85546875" customWidth="1"/>
    <col min="10" max="10" width="7" customWidth="1"/>
    <col min="11" max="11" width="2.85546875" customWidth="1"/>
  </cols>
  <sheetData>
    <row r="3" spans="1:9">
      <c r="A3" s="164" t="s">
        <v>322</v>
      </c>
      <c r="B3" s="164"/>
      <c r="C3" s="164"/>
      <c r="D3" s="164"/>
      <c r="E3" s="164"/>
      <c r="F3" s="164"/>
      <c r="G3" s="164"/>
      <c r="H3" s="164"/>
      <c r="I3" s="164"/>
    </row>
    <row r="4" spans="1:9">
      <c r="A4" s="164" t="s">
        <v>228</v>
      </c>
      <c r="B4" s="164"/>
      <c r="C4" s="164"/>
      <c r="D4" s="164"/>
      <c r="E4" s="164"/>
      <c r="F4" s="164"/>
      <c r="G4" s="164"/>
      <c r="H4" s="164"/>
      <c r="I4" s="164"/>
    </row>
    <row r="5" spans="1:9">
      <c r="A5" t="s">
        <v>1</v>
      </c>
    </row>
    <row r="6" spans="1:9">
      <c r="A6" s="4" t="s">
        <v>1</v>
      </c>
      <c r="B6" s="165" t="str">
        <f>'Eg.x Prog.'!B4:E4</f>
        <v>INFORMACION PRIMER  TRIMESTRE</v>
      </c>
      <c r="C6" s="166"/>
      <c r="D6" s="166"/>
      <c r="E6" s="167"/>
      <c r="F6" s="165" t="s">
        <v>4</v>
      </c>
      <c r="G6" s="166"/>
      <c r="H6" s="166"/>
      <c r="I6" s="167"/>
    </row>
    <row r="7" spans="1:9">
      <c r="A7" s="5" t="s">
        <v>0</v>
      </c>
      <c r="B7" s="6" t="str">
        <f>'Eg.x Prog.'!B5</f>
        <v>REAL 2016</v>
      </c>
      <c r="C7" s="6" t="str">
        <f>'Eg.x Prog.'!C5</f>
        <v>REAL 2017</v>
      </c>
      <c r="D7" s="6" t="s">
        <v>2</v>
      </c>
      <c r="E7" s="6" t="s">
        <v>3</v>
      </c>
      <c r="F7" s="6" t="str">
        <f>B7</f>
        <v>REAL 2016</v>
      </c>
      <c r="G7" s="6" t="str">
        <f>C7</f>
        <v>REAL 2017</v>
      </c>
      <c r="H7" s="7" t="s">
        <v>2</v>
      </c>
      <c r="I7" s="6" t="s">
        <v>3</v>
      </c>
    </row>
    <row r="8" spans="1:9" ht="8.25" customHeight="1"/>
    <row r="9" spans="1:9">
      <c r="A9" s="9" t="s">
        <v>1</v>
      </c>
      <c r="B9" s="9"/>
      <c r="C9" s="25" t="s">
        <v>1</v>
      </c>
      <c r="D9" s="10"/>
      <c r="E9" s="9"/>
      <c r="F9" s="9"/>
      <c r="G9" s="9"/>
      <c r="H9" s="9"/>
      <c r="I9" s="4"/>
    </row>
    <row r="10" spans="1:9">
      <c r="A10" s="12" t="s">
        <v>262</v>
      </c>
      <c r="B10" s="39">
        <f>+'EGRESOS. REALES 2016'!R34</f>
        <v>1705398.07</v>
      </c>
      <c r="C10" s="37">
        <f>+'EGRESOS REALES 2017'!Q37</f>
        <v>0</v>
      </c>
      <c r="D10" s="38">
        <f>+Pres.Egresos2017!R33</f>
        <v>1840868.9935000003</v>
      </c>
      <c r="E10" s="39">
        <f>+C10-D10</f>
        <v>-1840868.9935000003</v>
      </c>
      <c r="F10" s="39">
        <f>+'EGRESOS. REALES 2016'!R34</f>
        <v>1705398.07</v>
      </c>
      <c r="G10" s="37">
        <f>+'EGRESOS REALES 2017'!Q37</f>
        <v>0</v>
      </c>
      <c r="H10" s="38">
        <f>+Pres.Egresos2017!Y33</f>
        <v>8941002.5723166671</v>
      </c>
      <c r="I10" s="37">
        <f>+G10-H10</f>
        <v>-8941002.5723166671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/>
    </row>
    <row r="12" spans="1:9">
      <c r="A12" s="12" t="s">
        <v>224</v>
      </c>
      <c r="B12" s="39">
        <f>+'EGRESOS. REALES 2016'!R35</f>
        <v>1946904.96</v>
      </c>
      <c r="C12" s="37">
        <f>+'EGRESOS REALES 2017'!Q38</f>
        <v>0</v>
      </c>
      <c r="D12" s="38">
        <f>+Pres.Egresos2017!R34</f>
        <v>1905312.1074000003</v>
      </c>
      <c r="E12" s="39">
        <f>+C12-D12</f>
        <v>-1905312.1074000003</v>
      </c>
      <c r="F12" s="39">
        <f>+'EGRESOS. REALES 2016'!R35</f>
        <v>1946904.96</v>
      </c>
      <c r="G12" s="37">
        <f>+'EGRESOS REALES 2017'!Q38</f>
        <v>0</v>
      </c>
      <c r="H12" s="38">
        <f>+Pres.Egresos2017!Y34</f>
        <v>8024180.5739666671</v>
      </c>
      <c r="I12" s="37">
        <f t="shared" ref="I12:I20" si="0">+G12-H12</f>
        <v>-8024180.5739666671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225</v>
      </c>
      <c r="B14" s="39">
        <f>+'EGRESOS. REALES 2016'!R36</f>
        <v>0</v>
      </c>
      <c r="C14" s="37">
        <f>+'EGRESOS REALES 2017'!Q39</f>
        <v>0</v>
      </c>
      <c r="D14" s="38">
        <f>+Pres.Egresos2017!R35</f>
        <v>0</v>
      </c>
      <c r="E14" s="39">
        <f>+C14-D14</f>
        <v>0</v>
      </c>
      <c r="F14" s="39">
        <f>+'EGRESOS. REALES 2016'!R36</f>
        <v>0</v>
      </c>
      <c r="G14" s="37">
        <f>+'EGRESOS REALES 2017'!Q39</f>
        <v>0</v>
      </c>
      <c r="H14" s="38">
        <f>+Pres.Egresos2017!Y35</f>
        <v>358871.2575666667</v>
      </c>
      <c r="I14" s="37">
        <f t="shared" si="0"/>
        <v>-358871.2575666667</v>
      </c>
    </row>
    <row r="15" spans="1:9">
      <c r="A15" s="12"/>
      <c r="B15" s="39"/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248</v>
      </c>
      <c r="B16" s="39">
        <f>+'EGRESOS. REALES 2016'!R37</f>
        <v>647647.30000000005</v>
      </c>
      <c r="C16" s="37">
        <f>+'EGRESOS REALES 2017'!Q40</f>
        <v>0</v>
      </c>
      <c r="D16" s="38">
        <f>+Pres.Egresos2017!R36</f>
        <v>667076.71900000004</v>
      </c>
      <c r="E16" s="39">
        <f>+C16-D16</f>
        <v>-667076.71900000004</v>
      </c>
      <c r="F16" s="39">
        <f>+'EGRESOS. REALES 2016'!R37</f>
        <v>647647.30000000005</v>
      </c>
      <c r="G16" s="37">
        <f>+'EGRESOS REALES 2017'!Q40</f>
        <v>0</v>
      </c>
      <c r="H16" s="38">
        <f>+Pres.Egresos2017!Y36</f>
        <v>11968343.234733332</v>
      </c>
      <c r="I16" s="37">
        <f t="shared" si="0"/>
        <v>-11968343.234733332</v>
      </c>
    </row>
    <row r="17" spans="1:9">
      <c r="A17" s="12"/>
      <c r="B17" s="39"/>
      <c r="C17" s="37"/>
      <c r="D17" s="38"/>
      <c r="E17" s="39" t="s">
        <v>1</v>
      </c>
      <c r="F17" s="39"/>
      <c r="G17" s="37"/>
      <c r="H17" s="38"/>
      <c r="I17" s="37" t="s">
        <v>1</v>
      </c>
    </row>
    <row r="18" spans="1:9">
      <c r="A18" s="12" t="s">
        <v>226</v>
      </c>
      <c r="B18" s="39">
        <f>+'EGRESOS. REALES 2016'!R38</f>
        <v>0</v>
      </c>
      <c r="C18" s="37">
        <f>+'EGRESOS REALES 2017'!Q41</f>
        <v>0</v>
      </c>
      <c r="D18" s="38">
        <f>+Pres.Egresos2017!R37</f>
        <v>0</v>
      </c>
      <c r="E18" s="39">
        <f>+C18-D18</f>
        <v>0</v>
      </c>
      <c r="F18" s="39">
        <f>+'EGRESOS. REALES 2016'!R38</f>
        <v>0</v>
      </c>
      <c r="G18" s="37">
        <f>+'EGRESOS REALES 2017'!Q41</f>
        <v>0</v>
      </c>
      <c r="H18" s="38">
        <f>+Pres.Egresos2017!Y37</f>
        <v>0</v>
      </c>
      <c r="I18" s="37">
        <f t="shared" si="0"/>
        <v>0</v>
      </c>
    </row>
    <row r="19" spans="1:9">
      <c r="A19" s="12" t="s">
        <v>1</v>
      </c>
      <c r="B19" s="39"/>
      <c r="C19" s="37" t="s">
        <v>1</v>
      </c>
      <c r="D19" s="38"/>
      <c r="E19" s="39" t="s">
        <v>1</v>
      </c>
      <c r="F19" s="39"/>
      <c r="G19" s="37" t="s">
        <v>1</v>
      </c>
      <c r="H19" s="38"/>
      <c r="I19" s="37" t="s">
        <v>1</v>
      </c>
    </row>
    <row r="20" spans="1:9">
      <c r="A20" s="12" t="s">
        <v>227</v>
      </c>
      <c r="B20" s="39">
        <f>+'EGRESOS. REALES 2016'!R39</f>
        <v>328033.97000000003</v>
      </c>
      <c r="C20" s="37">
        <f>+'EGRESOS REALES 2017'!Q42</f>
        <v>0</v>
      </c>
      <c r="D20" s="38">
        <f>+Pres.Egresos2017!R38</f>
        <v>288857.17580000003</v>
      </c>
      <c r="E20" s="39">
        <f>+C20-D20</f>
        <v>-288857.17580000003</v>
      </c>
      <c r="F20" s="39">
        <f>+'EGRESOS. REALES 2016'!R39</f>
        <v>328033.97000000003</v>
      </c>
      <c r="G20" s="37">
        <f>+'EGRESOS REALES 2017'!Q42</f>
        <v>0</v>
      </c>
      <c r="H20" s="38">
        <f>+Pres.Egresos2017!Y38</f>
        <v>1308780.2840999998</v>
      </c>
      <c r="I20" s="37">
        <f t="shared" si="0"/>
        <v>-1308780.2840999998</v>
      </c>
    </row>
    <row r="21" spans="1:9">
      <c r="A21" s="12"/>
      <c r="B21" s="39"/>
      <c r="C21" s="37"/>
      <c r="D21" s="38"/>
      <c r="E21" s="39" t="s">
        <v>1</v>
      </c>
      <c r="F21" s="39"/>
      <c r="G21" s="37"/>
      <c r="H21" s="38"/>
      <c r="I21" s="37" t="s">
        <v>1</v>
      </c>
    </row>
    <row r="22" spans="1:9">
      <c r="A22" s="12" t="s">
        <v>17</v>
      </c>
      <c r="B22" s="39">
        <f>+'EGRESOS. REALES 2016'!R40</f>
        <v>158548</v>
      </c>
      <c r="C22" s="37">
        <f>+'EGRESOS REALES 2017'!Q43</f>
        <v>0</v>
      </c>
      <c r="D22" s="38">
        <f>+Pres.Egresos2017!R39</f>
        <v>163304.44</v>
      </c>
      <c r="E22" s="39">
        <f>+C22-D22</f>
        <v>-163304.44</v>
      </c>
      <c r="F22" s="39">
        <f>+'EGRESOS. REALES 2016'!R40</f>
        <v>158548</v>
      </c>
      <c r="G22" s="37">
        <f>+'EGRESOS REALES 2017'!Q43</f>
        <v>0</v>
      </c>
      <c r="H22" s="38">
        <f>+Pres.Egresos2017!Y39</f>
        <v>2671320.4809000003</v>
      </c>
      <c r="I22" s="37">
        <f>+G22-H22</f>
        <v>-2671320.4809000003</v>
      </c>
    </row>
    <row r="23" spans="1:9">
      <c r="A23" s="15" t="s">
        <v>1</v>
      </c>
      <c r="B23" s="45"/>
      <c r="C23" s="46"/>
      <c r="D23" s="47"/>
      <c r="E23" s="46" t="s">
        <v>1</v>
      </c>
      <c r="F23" s="45"/>
      <c r="G23" s="45"/>
      <c r="H23" s="45"/>
      <c r="I23" s="46"/>
    </row>
    <row r="24" spans="1:9">
      <c r="B24" s="48"/>
      <c r="C24" s="48"/>
      <c r="D24" s="48"/>
      <c r="E24" s="48"/>
      <c r="F24" s="48"/>
      <c r="G24" s="48"/>
      <c r="H24" s="48"/>
      <c r="I24" s="48"/>
    </row>
    <row r="25" spans="1:9">
      <c r="A25" s="8" t="s">
        <v>18</v>
      </c>
      <c r="B25" s="44">
        <f t="shared" ref="B25:I25" si="1">SUM(B9:B23)</f>
        <v>4786532.3</v>
      </c>
      <c r="C25" s="44">
        <f t="shared" si="1"/>
        <v>0</v>
      </c>
      <c r="D25" s="44">
        <f t="shared" si="1"/>
        <v>4865419.4357000012</v>
      </c>
      <c r="E25" s="44">
        <f t="shared" si="1"/>
        <v>-4865419.4357000012</v>
      </c>
      <c r="F25" s="44">
        <f t="shared" si="1"/>
        <v>4786532.3</v>
      </c>
      <c r="G25" s="44">
        <f t="shared" si="1"/>
        <v>0</v>
      </c>
      <c r="H25" s="44">
        <f t="shared" si="1"/>
        <v>33272498.403583337</v>
      </c>
      <c r="I25" s="44">
        <f t="shared" si="1"/>
        <v>-33272498.403583337</v>
      </c>
    </row>
    <row r="27" spans="1:9">
      <c r="A27" s="1" t="s">
        <v>19</v>
      </c>
      <c r="B27" s="2"/>
      <c r="C27" s="2"/>
      <c r="D27" s="2"/>
      <c r="E27" s="2"/>
      <c r="F27" s="2"/>
      <c r="G27" s="2"/>
      <c r="H27" s="2"/>
      <c r="I27" s="3"/>
    </row>
    <row r="28" spans="1:9">
      <c r="A28" s="9"/>
      <c r="B28" s="10"/>
      <c r="C28" s="10"/>
      <c r="D28" s="10"/>
      <c r="E28" s="10"/>
      <c r="F28" s="10"/>
      <c r="G28" s="10"/>
      <c r="H28" s="10"/>
      <c r="I28" s="11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5"/>
      <c r="B41" s="16"/>
      <c r="C41" s="16"/>
      <c r="D41" s="16"/>
      <c r="E41" s="16"/>
      <c r="F41" s="16"/>
      <c r="G41" s="16"/>
      <c r="H41" s="16"/>
      <c r="I41" s="17"/>
    </row>
    <row r="43" spans="1:9">
      <c r="I43" s="20" t="s">
        <v>42</v>
      </c>
    </row>
    <row r="44" spans="1:9">
      <c r="I44" s="20"/>
    </row>
    <row r="45" spans="1:9">
      <c r="I45" s="20"/>
    </row>
  </sheetData>
  <mergeCells count="4">
    <mergeCell ref="A4:I4"/>
    <mergeCell ref="F6:I6"/>
    <mergeCell ref="B6:E6"/>
    <mergeCell ref="A3:I3"/>
  </mergeCells>
  <phoneticPr fontId="0" type="noConversion"/>
  <printOptions horizontalCentered="1" verticalCentered="1"/>
  <pageMargins left="0.27559055118110237" right="0.27559055118110237" top="0.39370078740157483" bottom="0.51181102362204722" header="0" footer="0"/>
  <pageSetup scale="80" orientation="landscape" horizontalDpi="300" verticalDpi="300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2"/>
  <sheetViews>
    <sheetView zoomScaleNormal="100"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  <col min="10" max="10" width="4.71093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231</v>
      </c>
      <c r="B2" s="164"/>
      <c r="C2" s="164"/>
      <c r="D2" s="164"/>
      <c r="E2" s="164"/>
      <c r="F2" s="164"/>
      <c r="G2" s="164"/>
      <c r="H2" s="164"/>
      <c r="I2" s="164"/>
    </row>
    <row r="3" spans="1:9">
      <c r="A3" t="s">
        <v>1</v>
      </c>
    </row>
    <row r="4" spans="1:9">
      <c r="A4" s="4" t="s">
        <v>1</v>
      </c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229</v>
      </c>
      <c r="B8" s="39">
        <f>+'EGRESOS. REALES 2016'!R43</f>
        <v>1298854.8500000001</v>
      </c>
      <c r="C8" s="37">
        <f>+'EGRESOS REALES 2017'!Q46</f>
        <v>0</v>
      </c>
      <c r="D8" s="38">
        <f>+Pres.Egresos2017!R42</f>
        <v>1337820.4955000002</v>
      </c>
      <c r="E8" s="39">
        <f>+C8-D8</f>
        <v>-1337820.4955000002</v>
      </c>
      <c r="F8" s="39">
        <f>+'EGRESOS. REALES 2016'!R43</f>
        <v>1298854.8500000001</v>
      </c>
      <c r="G8" s="37">
        <f>+'EGRESOS REALES 2017'!Q46</f>
        <v>0</v>
      </c>
      <c r="H8" s="38">
        <f>+Pres.Egresos2017!Y41</f>
        <v>10352260.244716667</v>
      </c>
      <c r="I8" s="37">
        <f>+G8-H8</f>
        <v>-10352260.244716667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230</v>
      </c>
      <c r="B10" s="39">
        <f>+'EGRESOS. REALES 2016'!R44</f>
        <v>0</v>
      </c>
      <c r="C10" s="37">
        <f>+'EGRESOS REALES 2017'!Q47</f>
        <v>0</v>
      </c>
      <c r="D10" s="38">
        <f>+Pres.Egresos2017!R43</f>
        <v>0</v>
      </c>
      <c r="E10" s="39">
        <f>+C10-D10</f>
        <v>0</v>
      </c>
      <c r="F10" s="39">
        <f>+'EGRESOS. REALES 2016'!R44</f>
        <v>0</v>
      </c>
      <c r="G10" s="37">
        <f>+'EGRESOS REALES 2017'!Q47</f>
        <v>0</v>
      </c>
      <c r="H10" s="38">
        <f>+Pres.Egresos2017!R43</f>
        <v>0</v>
      </c>
      <c r="I10" s="37">
        <f>+G10-H10</f>
        <v>0</v>
      </c>
    </row>
    <row r="11" spans="1:9">
      <c r="A11" s="19"/>
      <c r="B11" s="39"/>
      <c r="C11" s="46"/>
      <c r="D11" s="38"/>
      <c r="E11" s="39"/>
      <c r="F11" s="39"/>
      <c r="G11" s="39"/>
      <c r="H11" s="39"/>
      <c r="I11" s="37"/>
    </row>
    <row r="12" spans="1:9">
      <c r="A12" s="13" t="s">
        <v>1</v>
      </c>
      <c r="B12" s="55"/>
      <c r="C12" s="38"/>
      <c r="D12" s="55"/>
      <c r="E12" s="55" t="s">
        <v>1</v>
      </c>
      <c r="F12" s="55"/>
      <c r="G12" s="55"/>
      <c r="H12" s="55"/>
      <c r="I12" s="55"/>
    </row>
    <row r="13" spans="1:9">
      <c r="A13" s="8" t="s">
        <v>18</v>
      </c>
      <c r="B13" s="44">
        <f t="shared" ref="B13:I13" si="0">SUM(B7:B12)</f>
        <v>1298854.8500000001</v>
      </c>
      <c r="C13" s="44">
        <f t="shared" si="0"/>
        <v>0</v>
      </c>
      <c r="D13" s="44">
        <f t="shared" si="0"/>
        <v>1337820.4955000002</v>
      </c>
      <c r="E13" s="44">
        <f t="shared" si="0"/>
        <v>-1337820.4955000002</v>
      </c>
      <c r="F13" s="44">
        <f t="shared" si="0"/>
        <v>1298854.8500000001</v>
      </c>
      <c r="G13" s="44">
        <f t="shared" si="0"/>
        <v>0</v>
      </c>
      <c r="H13" s="44">
        <f t="shared" si="0"/>
        <v>10352260.244716667</v>
      </c>
      <c r="I13" s="44">
        <f t="shared" si="0"/>
        <v>-10352260.244716667</v>
      </c>
    </row>
    <row r="14" spans="1:9">
      <c r="A14" s="1" t="s">
        <v>1</v>
      </c>
      <c r="B14" s="48"/>
      <c r="C14" s="48"/>
      <c r="D14" s="48"/>
      <c r="E14" s="48"/>
      <c r="F14" s="48"/>
      <c r="G14" s="48"/>
      <c r="H14" s="48"/>
      <c r="I14" s="48"/>
    </row>
    <row r="15" spans="1:9">
      <c r="A15" s="1" t="s">
        <v>19</v>
      </c>
      <c r="B15" s="2"/>
      <c r="C15" s="2"/>
      <c r="D15" s="2"/>
      <c r="E15" s="2"/>
      <c r="F15" s="2"/>
      <c r="G15" s="2"/>
      <c r="H15" s="2"/>
      <c r="I15" s="3"/>
    </row>
    <row r="16" spans="1:9">
      <c r="A16" s="12"/>
      <c r="B16" s="10"/>
      <c r="C16" s="10"/>
      <c r="D16" s="10"/>
      <c r="E16" s="10"/>
      <c r="F16" s="10"/>
      <c r="G16" s="10"/>
      <c r="H16" s="10"/>
      <c r="I16" s="11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5"/>
      <c r="B38" s="16"/>
      <c r="C38" s="16"/>
      <c r="D38" s="16"/>
      <c r="E38" s="16"/>
      <c r="F38" s="16"/>
      <c r="G38" s="16"/>
      <c r="H38" s="16"/>
      <c r="I38" s="17"/>
    </row>
    <row r="40" spans="1:9">
      <c r="I40" s="20" t="s">
        <v>42</v>
      </c>
    </row>
    <row r="41" spans="1:9">
      <c r="I41" s="20"/>
    </row>
    <row r="42" spans="1:9">
      <c r="I42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39370078740157483" bottom="0.47244094488188981" header="0" footer="0"/>
  <pageSetup scale="80" orientation="landscape" horizontalDpi="300" verticalDpi="300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zoomScaleNormal="100" workbookViewId="0">
      <selection sqref="A1:I1"/>
    </sheetView>
  </sheetViews>
  <sheetFormatPr baseColWidth="10" defaultRowHeight="12.75"/>
  <cols>
    <col min="1" max="1" width="38.42578125" customWidth="1"/>
    <col min="2" max="8" width="12.85546875" customWidth="1"/>
    <col min="9" max="9" width="16.4257812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232</v>
      </c>
      <c r="B2" s="164"/>
      <c r="C2" s="164"/>
      <c r="D2" s="164"/>
      <c r="E2" s="164"/>
      <c r="F2" s="164"/>
      <c r="G2" s="164"/>
      <c r="H2" s="164"/>
      <c r="I2" s="164"/>
    </row>
    <row r="3" spans="1:9">
      <c r="A3" t="s">
        <v>1</v>
      </c>
    </row>
    <row r="4" spans="1:9">
      <c r="A4" s="4" t="s">
        <v>1</v>
      </c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0</v>
      </c>
      <c r="B5" s="6" t="str">
        <f>'Eg.x Prog.'!B5</f>
        <v>REAL 2016</v>
      </c>
      <c r="C5" s="6" t="str">
        <f>'Eg.x Prog.'!C5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51"/>
      <c r="C7" s="37" t="s">
        <v>1</v>
      </c>
      <c r="D7" s="52"/>
      <c r="E7" s="51"/>
      <c r="F7" s="51"/>
      <c r="G7" s="51"/>
      <c r="H7" s="51"/>
      <c r="I7" s="53"/>
    </row>
    <row r="8" spans="1:9">
      <c r="A8" s="12" t="s">
        <v>233</v>
      </c>
      <c r="B8" s="39">
        <f>+'EGRESOS. REALES 2016'!R47</f>
        <v>3735298.24</v>
      </c>
      <c r="C8" s="37">
        <f>+'EGRESOS REALES 2017'!Q50</f>
        <v>0</v>
      </c>
      <c r="D8" s="38">
        <f>+Pres.Egresos2017!R46</f>
        <v>865349.25730000006</v>
      </c>
      <c r="E8" s="39">
        <f>+C8-D8</f>
        <v>-865349.25730000006</v>
      </c>
      <c r="F8" s="39">
        <f>+'EGRESOS. REALES 2016'!Y47</f>
        <v>41450130.469999999</v>
      </c>
      <c r="G8" s="37">
        <f>+'EGRESOS REALES 2017'!X50</f>
        <v>0</v>
      </c>
      <c r="H8" s="38">
        <f>+Pres.Egresos2017!Y46</f>
        <v>39901972.905600004</v>
      </c>
      <c r="I8" s="37">
        <f>+G8-H8</f>
        <v>-39901972.905600004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234</v>
      </c>
      <c r="B10" s="39">
        <f>+'EGRESOS. REALES 2016'!R48</f>
        <v>0</v>
      </c>
      <c r="C10" s="37">
        <f>+'EGRESOS REALES 2017'!Q51</f>
        <v>0</v>
      </c>
      <c r="D10" s="38">
        <f>+Pres.Egresos2017!R47</f>
        <v>0</v>
      </c>
      <c r="E10" s="39">
        <f>+C10-D10</f>
        <v>0</v>
      </c>
      <c r="F10" s="39">
        <f>+'EGRESOS. REALES 2016'!Y48</f>
        <v>0</v>
      </c>
      <c r="G10" s="37">
        <f>+'EGRESOS REALES 2017'!X51</f>
        <v>0</v>
      </c>
      <c r="H10" s="38">
        <f>+Pres.Egresos2017!Y47</f>
        <v>0</v>
      </c>
      <c r="I10" s="37">
        <f>+G10-H10</f>
        <v>0</v>
      </c>
    </row>
    <row r="11" spans="1:9">
      <c r="A11" s="12"/>
      <c r="B11" s="39"/>
      <c r="C11" s="37"/>
      <c r="D11" s="38"/>
      <c r="E11" s="39"/>
      <c r="F11" s="39"/>
      <c r="G11" s="37"/>
      <c r="H11" s="38"/>
      <c r="I11" s="37" t="s">
        <v>1</v>
      </c>
    </row>
    <row r="12" spans="1:9">
      <c r="A12" s="12" t="s">
        <v>235</v>
      </c>
      <c r="B12" s="39">
        <f>+'EGRESOS. REALES 2016'!R49</f>
        <v>0</v>
      </c>
      <c r="C12" s="37">
        <f>+'EGRESOS REALES 2017'!Q52</f>
        <v>0</v>
      </c>
      <c r="D12" s="38">
        <f>+Pres.Egresos2017!R48</f>
        <v>0</v>
      </c>
      <c r="E12" s="39">
        <f>+C12-D12</f>
        <v>0</v>
      </c>
      <c r="F12" s="39">
        <f>+'EGRESOS. REALES 2016'!Y49</f>
        <v>0</v>
      </c>
      <c r="G12" s="37">
        <f>+'EGRESOS REALES 2017'!X52</f>
        <v>0</v>
      </c>
      <c r="H12" s="38">
        <f>+Pres.Egresos2017!Y48</f>
        <v>0</v>
      </c>
      <c r="I12" s="37">
        <f>+G12-H12</f>
        <v>0</v>
      </c>
    </row>
    <row r="13" spans="1:9">
      <c r="A13" s="12"/>
      <c r="B13" s="39"/>
      <c r="C13" s="37"/>
      <c r="D13" s="38"/>
      <c r="E13" s="39" t="s">
        <v>1</v>
      </c>
      <c r="F13" s="39"/>
      <c r="G13" s="37"/>
      <c r="H13" s="38"/>
      <c r="I13" s="37" t="s">
        <v>1</v>
      </c>
    </row>
    <row r="14" spans="1:9">
      <c r="A14" s="12" t="s">
        <v>236</v>
      </c>
      <c r="B14" s="39">
        <f>+'EGRESOS. REALES 2016'!R50</f>
        <v>0</v>
      </c>
      <c r="C14" s="37">
        <f>+'EGRESOS REALES 2017'!Q53</f>
        <v>0</v>
      </c>
      <c r="D14" s="38">
        <f>+Pres.Egresos2017!R49</f>
        <v>0</v>
      </c>
      <c r="E14" s="39">
        <f>+C14-D14</f>
        <v>0</v>
      </c>
      <c r="F14" s="39">
        <f>+'EGRESOS. REALES 2016'!Y50</f>
        <v>0</v>
      </c>
      <c r="G14" s="37">
        <f>+'EGRESOS REALES 2017'!X53</f>
        <v>0</v>
      </c>
      <c r="H14" s="38">
        <f>+Pres.Egresos2017!Y49</f>
        <v>0</v>
      </c>
      <c r="I14" s="37">
        <f>+G14-H14</f>
        <v>0</v>
      </c>
    </row>
    <row r="15" spans="1:9">
      <c r="A15" s="12"/>
      <c r="B15" s="39" t="s">
        <v>1</v>
      </c>
      <c r="C15" s="37"/>
      <c r="D15" s="38"/>
      <c r="E15" s="39" t="s">
        <v>1</v>
      </c>
      <c r="F15" s="39"/>
      <c r="G15" s="37"/>
      <c r="H15" s="38"/>
      <c r="I15" s="37" t="s">
        <v>1</v>
      </c>
    </row>
    <row r="16" spans="1:9">
      <c r="A16" s="12" t="s">
        <v>269</v>
      </c>
      <c r="B16" s="39">
        <f>+'EGRESOS. REALES 2016'!R51</f>
        <v>0</v>
      </c>
      <c r="C16" s="37">
        <f>+'EGRESOS REALES 2017'!Q54</f>
        <v>0</v>
      </c>
      <c r="D16" s="38">
        <f>+Pres.Egresos2017!R50</f>
        <v>0</v>
      </c>
      <c r="E16" s="39">
        <f>+C16-D16</f>
        <v>0</v>
      </c>
      <c r="F16" s="39">
        <f>+'EGRESOS. REALES 2016'!Y51</f>
        <v>0</v>
      </c>
      <c r="G16" s="37">
        <f>+'EGRESOS REALES 2017'!X54</f>
        <v>0</v>
      </c>
      <c r="H16" s="38">
        <f>+Pres.Egresos2017!Y50</f>
        <v>0</v>
      </c>
      <c r="I16" s="37">
        <f>+G16-H16</f>
        <v>0</v>
      </c>
    </row>
    <row r="17" spans="1:9">
      <c r="A17" s="19"/>
      <c r="B17" s="39"/>
      <c r="C17" s="37"/>
      <c r="D17" s="38"/>
      <c r="E17" s="39"/>
      <c r="F17" s="39"/>
      <c r="G17" s="39"/>
      <c r="H17" s="39"/>
      <c r="I17" s="37"/>
    </row>
    <row r="18" spans="1:9">
      <c r="B18" s="55"/>
      <c r="C18" s="55"/>
      <c r="D18" s="55"/>
      <c r="E18" s="55" t="s">
        <v>1</v>
      </c>
      <c r="F18" s="55"/>
      <c r="G18" s="55"/>
      <c r="H18" s="55"/>
      <c r="I18" s="55"/>
    </row>
    <row r="19" spans="1:9">
      <c r="A19" s="8" t="s">
        <v>18</v>
      </c>
      <c r="B19" s="56">
        <f t="shared" ref="B19:I19" si="0">SUM(B7:B18)</f>
        <v>3735298.24</v>
      </c>
      <c r="C19" s="56">
        <f t="shared" si="0"/>
        <v>0</v>
      </c>
      <c r="D19" s="56">
        <f>SUM(D7:D18)</f>
        <v>865349.25730000006</v>
      </c>
      <c r="E19" s="56">
        <f t="shared" si="0"/>
        <v>-865349.25730000006</v>
      </c>
      <c r="F19" s="56">
        <f t="shared" si="0"/>
        <v>41450130.469999999</v>
      </c>
      <c r="G19" s="56">
        <f t="shared" si="0"/>
        <v>0</v>
      </c>
      <c r="H19" s="56">
        <f t="shared" si="0"/>
        <v>39901972.905600004</v>
      </c>
      <c r="I19" s="56">
        <f t="shared" si="0"/>
        <v>-39901972.905600004</v>
      </c>
    </row>
    <row r="20" spans="1:9">
      <c r="A20" s="1" t="s">
        <v>1</v>
      </c>
      <c r="B20" s="48"/>
      <c r="C20" s="48"/>
      <c r="D20" s="48"/>
      <c r="E20" s="48"/>
      <c r="F20" s="48"/>
      <c r="G20" s="48"/>
      <c r="H20" s="48"/>
      <c r="I20" s="48"/>
    </row>
    <row r="21" spans="1:9">
      <c r="A21" s="1" t="s">
        <v>19</v>
      </c>
      <c r="B21" s="2"/>
      <c r="C21" s="2"/>
      <c r="D21" s="2"/>
      <c r="E21" s="2"/>
      <c r="F21" s="2"/>
      <c r="G21" s="2"/>
      <c r="H21" s="2"/>
      <c r="I21" s="3"/>
    </row>
    <row r="22" spans="1:9">
      <c r="A22" s="12"/>
      <c r="B22" s="10"/>
      <c r="C22" s="10"/>
      <c r="D22" s="10"/>
      <c r="E22" s="10"/>
      <c r="F22" s="10"/>
      <c r="G22" s="10"/>
      <c r="H22" s="10"/>
      <c r="I22" s="11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5"/>
      <c r="B37" s="16"/>
      <c r="C37" s="16"/>
      <c r="D37" s="16"/>
      <c r="E37" s="16"/>
      <c r="F37" s="16"/>
      <c r="G37" s="16"/>
      <c r="H37" s="16"/>
      <c r="I37" s="17"/>
    </row>
    <row r="39" spans="1:9">
      <c r="I39" s="20" t="s">
        <v>42</v>
      </c>
    </row>
    <row r="40" spans="1:9">
      <c r="I40" s="20"/>
    </row>
    <row r="41" spans="1:9">
      <c r="I41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27559055118110237" top="0.39370078740157483" bottom="0.47244094488188981" header="0" footer="0"/>
  <pageSetup scale="80" orientation="landscape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45"/>
  <sheetViews>
    <sheetView tabSelected="1" zoomScaleNormal="10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B6" sqref="B6"/>
    </sheetView>
  </sheetViews>
  <sheetFormatPr baseColWidth="10" defaultRowHeight="12"/>
  <cols>
    <col min="1" max="1" width="31.85546875" style="48" customWidth="1"/>
    <col min="2" max="14" width="12.28515625" style="153" customWidth="1"/>
    <col min="15" max="15" width="12.28515625" style="87" bestFit="1" customWidth="1"/>
    <col min="16" max="16" width="14.28515625" style="87" bestFit="1" customWidth="1"/>
    <col min="17" max="26" width="11.42578125" style="48"/>
    <col min="27" max="27" width="15.28515625" style="48" bestFit="1" customWidth="1"/>
    <col min="28" max="16384" width="11.42578125" style="48"/>
  </cols>
  <sheetData>
    <row r="2" spans="1:25" ht="15.75">
      <c r="A2" s="158" t="s">
        <v>320</v>
      </c>
      <c r="B2" s="158"/>
      <c r="C2" s="158"/>
      <c r="D2" s="158"/>
      <c r="E2" s="158"/>
      <c r="F2" s="158"/>
      <c r="G2" s="158"/>
      <c r="H2" s="158"/>
      <c r="I2" s="158"/>
      <c r="J2" s="158"/>
      <c r="K2" s="158"/>
      <c r="L2" s="158"/>
      <c r="M2" s="158"/>
      <c r="N2" s="158"/>
    </row>
    <row r="3" spans="1:25">
      <c r="A3" s="162" t="s">
        <v>288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</row>
    <row r="4" spans="1:25">
      <c r="A4" s="163" t="s">
        <v>321</v>
      </c>
      <c r="B4" s="163"/>
      <c r="C4" s="163"/>
      <c r="D4" s="163"/>
      <c r="E4" s="163"/>
      <c r="F4" s="163"/>
      <c r="G4" s="163"/>
      <c r="H4" s="163"/>
      <c r="I4" s="163"/>
      <c r="J4" s="163"/>
      <c r="K4" s="163"/>
      <c r="L4" s="163"/>
      <c r="M4" s="163"/>
      <c r="N4" s="163"/>
    </row>
    <row r="5" spans="1:25">
      <c r="B5" s="152" t="s">
        <v>118</v>
      </c>
      <c r="C5" s="152" t="s">
        <v>119</v>
      </c>
      <c r="D5" s="152" t="s">
        <v>120</v>
      </c>
      <c r="E5" s="152" t="s">
        <v>121</v>
      </c>
      <c r="F5" s="152" t="s">
        <v>122</v>
      </c>
      <c r="G5" s="152" t="s">
        <v>123</v>
      </c>
      <c r="H5" s="152" t="s">
        <v>124</v>
      </c>
      <c r="I5" s="152" t="s">
        <v>125</v>
      </c>
      <c r="J5" s="152" t="s">
        <v>126</v>
      </c>
      <c r="K5" s="152" t="s">
        <v>127</v>
      </c>
      <c r="L5" s="152" t="s">
        <v>128</v>
      </c>
      <c r="M5" s="152" t="s">
        <v>129</v>
      </c>
      <c r="N5" s="152" t="s">
        <v>18</v>
      </c>
      <c r="Q5" s="161" t="s">
        <v>254</v>
      </c>
      <c r="R5" s="161"/>
      <c r="S5" s="160" t="s">
        <v>255</v>
      </c>
      <c r="T5" s="160"/>
      <c r="U5" s="159" t="s">
        <v>256</v>
      </c>
      <c r="V5" s="159"/>
      <c r="W5" s="91" t="s">
        <v>257</v>
      </c>
      <c r="X5" s="91" t="s">
        <v>18</v>
      </c>
    </row>
    <row r="6" spans="1:25">
      <c r="Q6" s="88"/>
      <c r="R6" s="88"/>
      <c r="S6" s="87"/>
      <c r="T6" s="87"/>
      <c r="U6" s="89"/>
      <c r="V6" s="88"/>
      <c r="W6" s="87"/>
      <c r="X6" s="87"/>
    </row>
    <row r="7" spans="1:25">
      <c r="A7" s="61" t="s">
        <v>6</v>
      </c>
      <c r="B7" s="154">
        <f>SUM(B8+B9-B12-B13+B14+B15+B16+B17+B18+B19)</f>
        <v>51425924.788499989</v>
      </c>
      <c r="C7" s="154">
        <f>SUM(C8+C9-C12-C13+C14+C15+C16+C17+C18+C19)</f>
        <v>19674882.011</v>
      </c>
      <c r="D7" s="154">
        <f>SUM(D8+D9-D12-D13+D14+D15+D16+D17+D18+D19)</f>
        <v>8163948.6589999981</v>
      </c>
      <c r="E7" s="154">
        <f t="shared" ref="E7:M7" si="0">SUM(E8+E9-E12-E13+E14+E15+E16+E17+E18+E19)</f>
        <v>9072742.3794999979</v>
      </c>
      <c r="F7" s="154">
        <f t="shared" si="0"/>
        <v>9694251.0474999994</v>
      </c>
      <c r="G7" s="154">
        <f t="shared" si="0"/>
        <v>15649674.11875</v>
      </c>
      <c r="H7" s="154">
        <f>SUM(H8+H9-H12-H13+H14+H15+H16+H17+H18+H19)</f>
        <v>7447575.3389999997</v>
      </c>
      <c r="I7" s="154">
        <f t="shared" si="0"/>
        <v>7874492.0722499993</v>
      </c>
      <c r="J7" s="154">
        <f t="shared" si="0"/>
        <v>10675659.878249999</v>
      </c>
      <c r="K7" s="154">
        <f t="shared" si="0"/>
        <v>12261927.728</v>
      </c>
      <c r="L7" s="154">
        <f t="shared" si="0"/>
        <v>13254475.438749999</v>
      </c>
      <c r="M7" s="154">
        <f t="shared" si="0"/>
        <v>14154497.844749998</v>
      </c>
      <c r="N7" s="155">
        <f>SUM(B7:M7)</f>
        <v>179350051.30524996</v>
      </c>
      <c r="O7" s="87" t="s">
        <v>381</v>
      </c>
      <c r="P7" s="128"/>
      <c r="Q7" s="93">
        <f>Q9-Q12-Q13+Q14+Q15+Q16+Q17+Q18+Q19</f>
        <v>79264755.458499998</v>
      </c>
      <c r="R7" s="93">
        <f>Q7</f>
        <v>79264755.458499998</v>
      </c>
      <c r="S7" s="86">
        <f>SUM(E7:G7)</f>
        <v>34416667.54575</v>
      </c>
      <c r="T7" s="94">
        <f>SUM(R7:S7)</f>
        <v>113681423.00424999</v>
      </c>
      <c r="U7" s="95">
        <f>SUM(H7:J7)</f>
        <v>25997727.289499998</v>
      </c>
      <c r="V7" s="93">
        <f>SUM(T7:U7)</f>
        <v>139679150.29374999</v>
      </c>
      <c r="W7" s="86">
        <f>SUM(K7:M7)</f>
        <v>39670901.011500001</v>
      </c>
      <c r="X7" s="94">
        <f>SUM(V7:W7)</f>
        <v>179350051.30524999</v>
      </c>
      <c r="Y7" s="48">
        <v>7</v>
      </c>
    </row>
    <row r="8" spans="1:25">
      <c r="A8" s="48" t="s">
        <v>49</v>
      </c>
      <c r="B8" s="153">
        <v>0</v>
      </c>
      <c r="C8" s="153">
        <v>0</v>
      </c>
      <c r="D8" s="153">
        <v>0</v>
      </c>
      <c r="E8" s="153">
        <v>0</v>
      </c>
      <c r="F8" s="153">
        <v>0</v>
      </c>
      <c r="G8" s="153">
        <v>0</v>
      </c>
      <c r="H8" s="153">
        <v>0</v>
      </c>
      <c r="I8" s="153">
        <v>0</v>
      </c>
      <c r="J8" s="153">
        <v>0</v>
      </c>
      <c r="K8" s="153">
        <v>0</v>
      </c>
      <c r="L8" s="153">
        <v>0</v>
      </c>
      <c r="M8" s="153">
        <v>0</v>
      </c>
      <c r="N8" s="153">
        <f t="shared" ref="N8:N13" si="1">SUM(B8:M8)</f>
        <v>0</v>
      </c>
      <c r="P8" s="128"/>
      <c r="Q8" s="88">
        <f>Q9-Q12-Q13</f>
        <v>53162836.734499991</v>
      </c>
      <c r="R8" s="93">
        <f t="shared" ref="R8:R71" si="2">Q8</f>
        <v>53162836.734499991</v>
      </c>
      <c r="S8" s="87">
        <f>S9-S12-S13</f>
        <v>6465557.8837499991</v>
      </c>
      <c r="T8" s="96">
        <f>SUM(R8:S8)</f>
        <v>59628394.61824999</v>
      </c>
      <c r="U8" s="89">
        <f>U9-U12-U13</f>
        <v>5373922.4594999999</v>
      </c>
      <c r="V8" s="88">
        <f>SUM(T8:U8)</f>
        <v>65002317.07774999</v>
      </c>
      <c r="W8" s="87">
        <f>W9-W12-W13</f>
        <v>7373935.1364999991</v>
      </c>
      <c r="X8" s="96">
        <f>SUM(V8:W8)</f>
        <v>72376252.214249983</v>
      </c>
      <c r="Y8" s="48">
        <v>8</v>
      </c>
    </row>
    <row r="9" spans="1:25">
      <c r="A9" s="48" t="s">
        <v>50</v>
      </c>
      <c r="B9" s="153">
        <v>37001044.499999993</v>
      </c>
      <c r="C9" s="153">
        <v>13335216.3595</v>
      </c>
      <c r="D9" s="153">
        <v>2826575.8749999995</v>
      </c>
      <c r="E9" s="153">
        <v>3275518.1874999995</v>
      </c>
      <c r="F9" s="153">
        <v>1273310.8624999998</v>
      </c>
      <c r="G9" s="153">
        <v>1916728.83375</v>
      </c>
      <c r="H9" s="153">
        <v>2851040.165</v>
      </c>
      <c r="I9" s="153">
        <v>1374017.1945</v>
      </c>
      <c r="J9" s="153">
        <v>1148865.0999999999</v>
      </c>
      <c r="K9" s="153">
        <v>2097539.2334999996</v>
      </c>
      <c r="L9" s="153">
        <v>1815799.7999999998</v>
      </c>
      <c r="M9" s="153">
        <v>3460596.1029999997</v>
      </c>
      <c r="N9" s="156">
        <f t="shared" si="1"/>
        <v>72376252.214249983</v>
      </c>
      <c r="Q9" s="88">
        <f t="shared" ref="Q9:Q14" si="3">SUM(B9:D9)</f>
        <v>53162836.734499991</v>
      </c>
      <c r="R9" s="93">
        <f t="shared" si="2"/>
        <v>53162836.734499991</v>
      </c>
      <c r="S9" s="87">
        <f t="shared" ref="S9:S85" si="4">SUM(E9:G9)</f>
        <v>6465557.8837499991</v>
      </c>
      <c r="T9" s="96">
        <f t="shared" ref="T9:T72" si="5">SUM(R9:S9)</f>
        <v>59628394.61824999</v>
      </c>
      <c r="U9" s="89">
        <f t="shared" ref="U9:U83" si="6">SUM(H9:J9)</f>
        <v>5373922.4594999999</v>
      </c>
      <c r="V9" s="88">
        <f t="shared" ref="V9:V19" si="7">SUM(T9:U9)</f>
        <v>65002317.07774999</v>
      </c>
      <c r="W9" s="87">
        <f t="shared" ref="W9:W85" si="8">SUM(K9:M9)</f>
        <v>7373935.1364999991</v>
      </c>
      <c r="X9" s="96">
        <f t="shared" ref="X9:X19" si="9">SUM(V9:W9)</f>
        <v>72376252.214249983</v>
      </c>
      <c r="Y9" s="48">
        <v>9</v>
      </c>
    </row>
    <row r="10" spans="1:25">
      <c r="A10" s="48" t="s">
        <v>300</v>
      </c>
      <c r="B10" s="153">
        <v>0</v>
      </c>
      <c r="C10" s="153">
        <v>0</v>
      </c>
      <c r="D10" s="153">
        <v>0</v>
      </c>
      <c r="E10" s="153">
        <v>0</v>
      </c>
      <c r="F10" s="153">
        <v>0</v>
      </c>
      <c r="G10" s="153">
        <v>0</v>
      </c>
      <c r="H10" s="153">
        <v>0</v>
      </c>
      <c r="I10" s="153">
        <v>0</v>
      </c>
      <c r="J10" s="153">
        <v>0</v>
      </c>
      <c r="K10" s="153">
        <v>0</v>
      </c>
      <c r="L10" s="153">
        <v>0</v>
      </c>
      <c r="M10" s="153">
        <v>0</v>
      </c>
      <c r="N10" s="153">
        <f t="shared" si="1"/>
        <v>0</v>
      </c>
      <c r="Q10" s="88">
        <f t="shared" si="3"/>
        <v>0</v>
      </c>
      <c r="R10" s="93">
        <f t="shared" si="2"/>
        <v>0</v>
      </c>
      <c r="S10" s="87">
        <f t="shared" si="4"/>
        <v>0</v>
      </c>
      <c r="T10" s="96">
        <f t="shared" si="5"/>
        <v>0</v>
      </c>
      <c r="U10" s="89">
        <f t="shared" si="6"/>
        <v>0</v>
      </c>
      <c r="V10" s="88">
        <f t="shared" si="7"/>
        <v>0</v>
      </c>
      <c r="W10" s="87">
        <f t="shared" si="8"/>
        <v>0</v>
      </c>
      <c r="X10" s="96">
        <f t="shared" si="9"/>
        <v>0</v>
      </c>
      <c r="Y10" s="48">
        <v>10</v>
      </c>
    </row>
    <row r="11" spans="1:25">
      <c r="A11" s="48" t="s">
        <v>301</v>
      </c>
      <c r="B11" s="153">
        <v>0</v>
      </c>
      <c r="C11" s="153">
        <v>0</v>
      </c>
      <c r="D11" s="153">
        <v>0</v>
      </c>
      <c r="E11" s="153">
        <v>0</v>
      </c>
      <c r="F11" s="153">
        <v>0</v>
      </c>
      <c r="G11" s="153">
        <v>0</v>
      </c>
      <c r="H11" s="153">
        <v>0</v>
      </c>
      <c r="I11" s="153">
        <v>0</v>
      </c>
      <c r="J11" s="153">
        <v>0</v>
      </c>
      <c r="K11" s="153">
        <v>0</v>
      </c>
      <c r="L11" s="153">
        <v>0</v>
      </c>
      <c r="M11" s="153">
        <v>0</v>
      </c>
      <c r="N11" s="153">
        <f t="shared" si="1"/>
        <v>0</v>
      </c>
      <c r="Q11" s="88">
        <f t="shared" si="3"/>
        <v>0</v>
      </c>
      <c r="R11" s="93">
        <f t="shared" si="2"/>
        <v>0</v>
      </c>
      <c r="S11" s="87">
        <f t="shared" si="4"/>
        <v>0</v>
      </c>
      <c r="T11" s="96">
        <f>SUM(R11:S11)</f>
        <v>0</v>
      </c>
      <c r="U11" s="89">
        <f t="shared" si="6"/>
        <v>0</v>
      </c>
      <c r="V11" s="88">
        <f t="shared" si="7"/>
        <v>0</v>
      </c>
      <c r="W11" s="87">
        <f t="shared" si="8"/>
        <v>0</v>
      </c>
      <c r="X11" s="96">
        <f t="shared" si="9"/>
        <v>0</v>
      </c>
      <c r="Y11" s="48">
        <v>11</v>
      </c>
    </row>
    <row r="12" spans="1:25">
      <c r="A12" s="48" t="s">
        <v>298</v>
      </c>
      <c r="B12" s="153">
        <v>0</v>
      </c>
      <c r="C12" s="153">
        <v>0</v>
      </c>
      <c r="D12" s="153">
        <v>0</v>
      </c>
      <c r="E12" s="153">
        <v>0</v>
      </c>
      <c r="F12" s="153">
        <v>0</v>
      </c>
      <c r="G12" s="153">
        <v>0</v>
      </c>
      <c r="H12" s="153">
        <v>0</v>
      </c>
      <c r="I12" s="153">
        <v>0</v>
      </c>
      <c r="J12" s="153">
        <v>0</v>
      </c>
      <c r="K12" s="153">
        <v>0</v>
      </c>
      <c r="L12" s="153">
        <v>0</v>
      </c>
      <c r="M12" s="153">
        <v>0</v>
      </c>
      <c r="N12" s="153">
        <f t="shared" si="1"/>
        <v>0</v>
      </c>
      <c r="Q12" s="88">
        <f t="shared" si="3"/>
        <v>0</v>
      </c>
      <c r="R12" s="93">
        <f t="shared" si="2"/>
        <v>0</v>
      </c>
      <c r="S12" s="87">
        <f t="shared" ref="S12:S19" si="10">SUM(E12:G12)</f>
        <v>0</v>
      </c>
      <c r="T12" s="96">
        <f t="shared" si="5"/>
        <v>0</v>
      </c>
      <c r="U12" s="89">
        <f t="shared" si="6"/>
        <v>0</v>
      </c>
      <c r="V12" s="88">
        <f t="shared" si="7"/>
        <v>0</v>
      </c>
      <c r="W12" s="87">
        <f t="shared" si="8"/>
        <v>0</v>
      </c>
      <c r="X12" s="96">
        <f t="shared" si="9"/>
        <v>0</v>
      </c>
      <c r="Y12" s="48">
        <v>12</v>
      </c>
    </row>
    <row r="13" spans="1:25">
      <c r="A13" s="48" t="s">
        <v>297</v>
      </c>
      <c r="B13" s="153">
        <v>0</v>
      </c>
      <c r="C13" s="153">
        <v>0</v>
      </c>
      <c r="D13" s="153">
        <v>0</v>
      </c>
      <c r="E13" s="153">
        <v>0</v>
      </c>
      <c r="F13" s="153">
        <v>0</v>
      </c>
      <c r="G13" s="153">
        <v>0</v>
      </c>
      <c r="H13" s="153">
        <v>0</v>
      </c>
      <c r="I13" s="153">
        <v>0</v>
      </c>
      <c r="J13" s="153">
        <v>0</v>
      </c>
      <c r="K13" s="153">
        <v>0</v>
      </c>
      <c r="L13" s="153">
        <v>0</v>
      </c>
      <c r="M13" s="153">
        <v>0</v>
      </c>
      <c r="N13" s="153">
        <f t="shared" si="1"/>
        <v>0</v>
      </c>
      <c r="Q13" s="88">
        <f t="shared" si="3"/>
        <v>0</v>
      </c>
      <c r="R13" s="93">
        <f t="shared" si="2"/>
        <v>0</v>
      </c>
      <c r="S13" s="87">
        <f t="shared" si="10"/>
        <v>0</v>
      </c>
      <c r="T13" s="96">
        <f t="shared" si="5"/>
        <v>0</v>
      </c>
      <c r="U13" s="89">
        <f t="shared" si="6"/>
        <v>0</v>
      </c>
      <c r="V13" s="88">
        <f t="shared" si="7"/>
        <v>0</v>
      </c>
      <c r="W13" s="87">
        <f t="shared" si="8"/>
        <v>0</v>
      </c>
      <c r="X13" s="96">
        <f t="shared" si="9"/>
        <v>0</v>
      </c>
      <c r="Y13" s="48">
        <v>13</v>
      </c>
    </row>
    <row r="14" spans="1:25">
      <c r="A14" s="48" t="s">
        <v>51</v>
      </c>
      <c r="B14" s="153">
        <v>14384743.256499998</v>
      </c>
      <c r="C14" s="153">
        <v>5958419.8227499994</v>
      </c>
      <c r="D14" s="153">
        <v>5284800.328999999</v>
      </c>
      <c r="E14" s="153">
        <v>5745374.0954999989</v>
      </c>
      <c r="F14" s="153">
        <v>8354099.9247499993</v>
      </c>
      <c r="G14" s="153">
        <v>13620613.895</v>
      </c>
      <c r="H14" s="153">
        <v>4570460.1682500001</v>
      </c>
      <c r="I14" s="153">
        <v>6450935.817999999</v>
      </c>
      <c r="J14" s="153">
        <v>9465794.8552499991</v>
      </c>
      <c r="K14" s="153">
        <v>10120001.925249999</v>
      </c>
      <c r="L14" s="153">
        <v>11368337.668499999</v>
      </c>
      <c r="M14" s="153">
        <v>10631086.420749998</v>
      </c>
      <c r="N14" s="153">
        <f t="shared" ref="N14:N21" si="11">SUM(B14:M14)</f>
        <v>105954668.17949998</v>
      </c>
      <c r="Q14" s="88">
        <f t="shared" si="3"/>
        <v>25627963.408249997</v>
      </c>
      <c r="R14" s="93">
        <f>Q14</f>
        <v>25627963.408249997</v>
      </c>
      <c r="S14" s="87">
        <f t="shared" si="10"/>
        <v>27720087.915249996</v>
      </c>
      <c r="T14" s="96">
        <f t="shared" si="5"/>
        <v>53348051.323499992</v>
      </c>
      <c r="U14" s="89">
        <f t="shared" si="6"/>
        <v>20487190.841499999</v>
      </c>
      <c r="V14" s="88">
        <f t="shared" si="7"/>
        <v>73835242.164999992</v>
      </c>
      <c r="W14" s="87">
        <f t="shared" si="8"/>
        <v>32119426.0145</v>
      </c>
      <c r="X14" s="96">
        <f t="shared" si="9"/>
        <v>105954668.17949998</v>
      </c>
      <c r="Y14" s="48">
        <v>14</v>
      </c>
    </row>
    <row r="15" spans="1:25">
      <c r="A15" s="48" t="s">
        <v>52</v>
      </c>
      <c r="B15" s="153">
        <v>0</v>
      </c>
      <c r="C15" s="153">
        <v>0</v>
      </c>
      <c r="D15" s="153">
        <v>0</v>
      </c>
      <c r="E15" s="153">
        <v>0</v>
      </c>
      <c r="F15" s="153">
        <v>0</v>
      </c>
      <c r="G15" s="153">
        <v>0</v>
      </c>
      <c r="H15" s="153">
        <v>0</v>
      </c>
      <c r="I15" s="153">
        <v>0</v>
      </c>
      <c r="J15" s="153">
        <v>0</v>
      </c>
      <c r="K15" s="153">
        <v>0</v>
      </c>
      <c r="L15" s="153">
        <v>0</v>
      </c>
      <c r="M15" s="153">
        <v>0</v>
      </c>
      <c r="N15" s="153">
        <f t="shared" si="11"/>
        <v>0</v>
      </c>
      <c r="Q15" s="88">
        <f t="shared" ref="Q15:Q85" si="12">SUM(B15:D15)</f>
        <v>0</v>
      </c>
      <c r="R15" s="93">
        <f t="shared" si="2"/>
        <v>0</v>
      </c>
      <c r="S15" s="87">
        <f t="shared" si="10"/>
        <v>0</v>
      </c>
      <c r="T15" s="96">
        <f t="shared" si="5"/>
        <v>0</v>
      </c>
      <c r="U15" s="89">
        <f t="shared" si="6"/>
        <v>0</v>
      </c>
      <c r="V15" s="88">
        <f t="shared" si="7"/>
        <v>0</v>
      </c>
      <c r="W15" s="87">
        <f t="shared" si="8"/>
        <v>0</v>
      </c>
      <c r="X15" s="96">
        <f t="shared" si="9"/>
        <v>0</v>
      </c>
      <c r="Y15" s="48">
        <v>15</v>
      </c>
    </row>
    <row r="16" spans="1:25">
      <c r="A16" s="48" t="s">
        <v>53</v>
      </c>
      <c r="B16" s="153">
        <v>0</v>
      </c>
      <c r="C16" s="153">
        <v>0</v>
      </c>
      <c r="D16" s="153">
        <v>0</v>
      </c>
      <c r="E16" s="153">
        <v>0</v>
      </c>
      <c r="F16" s="153">
        <v>0</v>
      </c>
      <c r="G16" s="153">
        <v>0</v>
      </c>
      <c r="H16" s="153">
        <v>0</v>
      </c>
      <c r="I16" s="153">
        <v>0</v>
      </c>
      <c r="J16" s="153">
        <v>0</v>
      </c>
      <c r="K16" s="153">
        <v>0</v>
      </c>
      <c r="L16" s="153">
        <v>0</v>
      </c>
      <c r="M16" s="153">
        <v>0</v>
      </c>
      <c r="N16" s="153">
        <f t="shared" si="11"/>
        <v>0</v>
      </c>
      <c r="Q16" s="88">
        <f t="shared" si="12"/>
        <v>0</v>
      </c>
      <c r="R16" s="93">
        <f t="shared" si="2"/>
        <v>0</v>
      </c>
      <c r="S16" s="87">
        <f t="shared" si="10"/>
        <v>0</v>
      </c>
      <c r="T16" s="96">
        <f t="shared" si="5"/>
        <v>0</v>
      </c>
      <c r="U16" s="89">
        <f t="shared" si="6"/>
        <v>0</v>
      </c>
      <c r="V16" s="88">
        <f t="shared" si="7"/>
        <v>0</v>
      </c>
      <c r="W16" s="87">
        <f t="shared" si="8"/>
        <v>0</v>
      </c>
      <c r="X16" s="96">
        <f t="shared" si="9"/>
        <v>0</v>
      </c>
      <c r="Y16" s="48">
        <v>16</v>
      </c>
    </row>
    <row r="17" spans="1:25">
      <c r="A17" s="48" t="s">
        <v>54</v>
      </c>
      <c r="B17" s="153">
        <v>0</v>
      </c>
      <c r="C17" s="153">
        <v>0</v>
      </c>
      <c r="D17" s="153">
        <v>0</v>
      </c>
      <c r="E17" s="153">
        <v>0</v>
      </c>
      <c r="F17" s="153">
        <v>0</v>
      </c>
      <c r="G17" s="153">
        <v>0</v>
      </c>
      <c r="H17" s="153">
        <v>0</v>
      </c>
      <c r="I17" s="153">
        <v>0</v>
      </c>
      <c r="J17" s="153">
        <v>0</v>
      </c>
      <c r="K17" s="153">
        <v>0</v>
      </c>
      <c r="L17" s="153">
        <v>0</v>
      </c>
      <c r="M17" s="153">
        <v>0</v>
      </c>
      <c r="N17" s="153">
        <f t="shared" si="11"/>
        <v>0</v>
      </c>
      <c r="Q17" s="88">
        <f t="shared" si="12"/>
        <v>0</v>
      </c>
      <c r="R17" s="93">
        <f t="shared" si="2"/>
        <v>0</v>
      </c>
      <c r="S17" s="87">
        <f t="shared" si="10"/>
        <v>0</v>
      </c>
      <c r="T17" s="96">
        <f t="shared" si="5"/>
        <v>0</v>
      </c>
      <c r="U17" s="89">
        <f t="shared" si="6"/>
        <v>0</v>
      </c>
      <c r="V17" s="88">
        <f t="shared" si="7"/>
        <v>0</v>
      </c>
      <c r="W17" s="87">
        <f t="shared" si="8"/>
        <v>0</v>
      </c>
      <c r="X17" s="96">
        <f t="shared" si="9"/>
        <v>0</v>
      </c>
      <c r="Y17" s="48">
        <v>17</v>
      </c>
    </row>
    <row r="18" spans="1:25">
      <c r="A18" s="48" t="s">
        <v>55</v>
      </c>
      <c r="B18" s="153">
        <v>0</v>
      </c>
      <c r="C18" s="153">
        <v>0</v>
      </c>
      <c r="D18" s="153">
        <v>0</v>
      </c>
      <c r="E18" s="153">
        <v>0</v>
      </c>
      <c r="F18" s="153">
        <v>0</v>
      </c>
      <c r="G18" s="153">
        <v>0</v>
      </c>
      <c r="H18" s="153">
        <v>0</v>
      </c>
      <c r="I18" s="153">
        <v>0</v>
      </c>
      <c r="J18" s="153">
        <v>0</v>
      </c>
      <c r="K18" s="153">
        <v>0</v>
      </c>
      <c r="L18" s="153">
        <v>0</v>
      </c>
      <c r="M18" s="153">
        <v>0</v>
      </c>
      <c r="N18" s="153">
        <f t="shared" si="11"/>
        <v>0</v>
      </c>
      <c r="Q18" s="88">
        <f t="shared" si="12"/>
        <v>0</v>
      </c>
      <c r="R18" s="93">
        <f t="shared" si="2"/>
        <v>0</v>
      </c>
      <c r="S18" s="87">
        <f t="shared" si="10"/>
        <v>0</v>
      </c>
      <c r="T18" s="96">
        <f t="shared" si="5"/>
        <v>0</v>
      </c>
      <c r="U18" s="89">
        <f t="shared" si="6"/>
        <v>0</v>
      </c>
      <c r="V18" s="88">
        <f t="shared" si="7"/>
        <v>0</v>
      </c>
      <c r="W18" s="87">
        <f t="shared" si="8"/>
        <v>0</v>
      </c>
      <c r="X18" s="96">
        <f t="shared" si="9"/>
        <v>0</v>
      </c>
      <c r="Y18" s="48">
        <v>18</v>
      </c>
    </row>
    <row r="19" spans="1:25" ht="11.25" customHeight="1">
      <c r="A19" s="48" t="s">
        <v>56</v>
      </c>
      <c r="B19" s="153">
        <v>40137.031999999999</v>
      </c>
      <c r="C19" s="153">
        <v>381245.82874999999</v>
      </c>
      <c r="D19" s="153">
        <v>52572.454999999994</v>
      </c>
      <c r="E19" s="153">
        <v>51850.096499999992</v>
      </c>
      <c r="F19" s="153">
        <v>66840.260249999992</v>
      </c>
      <c r="G19" s="153">
        <v>112331.39</v>
      </c>
      <c r="H19" s="153">
        <v>26075.005749999997</v>
      </c>
      <c r="I19" s="153">
        <v>49539.059749999993</v>
      </c>
      <c r="J19" s="153">
        <v>60999.922999999995</v>
      </c>
      <c r="K19" s="153">
        <v>44386.56925</v>
      </c>
      <c r="L19" s="153">
        <v>70337.970249999998</v>
      </c>
      <c r="M19" s="153">
        <v>62815.320999999989</v>
      </c>
      <c r="N19" s="153">
        <f t="shared" si="11"/>
        <v>1019130.9115000002</v>
      </c>
      <c r="Q19" s="88">
        <f>SUM(B19:D19)</f>
        <v>473955.31575000001</v>
      </c>
      <c r="R19" s="93">
        <f t="shared" si="2"/>
        <v>473955.31575000001</v>
      </c>
      <c r="S19" s="87">
        <f t="shared" si="10"/>
        <v>231021.74674999999</v>
      </c>
      <c r="T19" s="96">
        <f t="shared" si="5"/>
        <v>704977.0625</v>
      </c>
      <c r="U19" s="89">
        <f t="shared" si="6"/>
        <v>136613.98849999998</v>
      </c>
      <c r="V19" s="88">
        <f t="shared" si="7"/>
        <v>841591.05099999998</v>
      </c>
      <c r="W19" s="87">
        <f t="shared" si="8"/>
        <v>177539.86049999998</v>
      </c>
      <c r="X19" s="96">
        <f t="shared" si="9"/>
        <v>1019130.9114999999</v>
      </c>
      <c r="Y19" s="48">
        <v>19</v>
      </c>
    </row>
    <row r="20" spans="1:25" hidden="1">
      <c r="A20" s="48" t="s">
        <v>299</v>
      </c>
      <c r="B20" s="153">
        <v>31258.44</v>
      </c>
      <c r="C20" s="153">
        <v>6891.73</v>
      </c>
      <c r="D20" s="153">
        <v>8187.47</v>
      </c>
      <c r="E20" s="153">
        <v>2244.37</v>
      </c>
      <c r="F20" s="153">
        <v>18938.61</v>
      </c>
      <c r="G20" s="153">
        <v>3220.81</v>
      </c>
      <c r="H20" s="153">
        <v>4440.33</v>
      </c>
      <c r="I20" s="153">
        <v>1759.27</v>
      </c>
      <c r="J20" s="153">
        <v>2490.54</v>
      </c>
      <c r="K20" s="153">
        <v>927</v>
      </c>
      <c r="L20" s="153">
        <v>927</v>
      </c>
      <c r="M20" s="153">
        <v>927</v>
      </c>
      <c r="N20" s="153">
        <f t="shared" si="11"/>
        <v>82212.569999999992</v>
      </c>
      <c r="Q20" s="88"/>
      <c r="R20" s="93">
        <f t="shared" si="2"/>
        <v>0</v>
      </c>
      <c r="S20" s="87"/>
      <c r="T20" s="96">
        <f t="shared" si="5"/>
        <v>0</v>
      </c>
      <c r="U20" s="89"/>
      <c r="V20" s="88"/>
      <c r="W20" s="87"/>
      <c r="X20" s="96"/>
      <c r="Y20" s="48">
        <v>20</v>
      </c>
    </row>
    <row r="21" spans="1:25" hidden="1">
      <c r="A21" s="48" t="s">
        <v>297</v>
      </c>
      <c r="B21" s="153">
        <v>31213.119999999999</v>
      </c>
      <c r="C21" s="153">
        <v>6190.3</v>
      </c>
      <c r="D21" s="153">
        <v>8184.38</v>
      </c>
      <c r="E21" s="153">
        <v>2243.34</v>
      </c>
      <c r="F21" s="153">
        <v>18855.18</v>
      </c>
      <c r="G21" s="153">
        <v>2252.61</v>
      </c>
      <c r="H21" s="153">
        <v>4274.5</v>
      </c>
      <c r="I21" s="153">
        <v>947.5</v>
      </c>
      <c r="J21" s="153">
        <v>1473.93</v>
      </c>
      <c r="K21" s="153">
        <v>790.01</v>
      </c>
      <c r="L21" s="153">
        <v>790.01</v>
      </c>
      <c r="M21" s="153">
        <v>790.01</v>
      </c>
      <c r="N21" s="153">
        <f t="shared" si="11"/>
        <v>78004.889999999985</v>
      </c>
      <c r="Q21" s="88"/>
      <c r="R21" s="93">
        <f t="shared" si="2"/>
        <v>0</v>
      </c>
      <c r="S21" s="87"/>
      <c r="T21" s="96">
        <f t="shared" si="5"/>
        <v>0</v>
      </c>
      <c r="U21" s="89"/>
      <c r="V21" s="88"/>
      <c r="W21" s="87"/>
      <c r="X21" s="96"/>
      <c r="Y21" s="48">
        <v>21</v>
      </c>
    </row>
    <row r="22" spans="1:25">
      <c r="N22" s="153" t="s">
        <v>1</v>
      </c>
      <c r="Q22" s="88"/>
      <c r="R22" s="93"/>
      <c r="S22" s="87"/>
      <c r="T22" s="96"/>
      <c r="U22" s="89"/>
      <c r="V22" s="88" t="s">
        <v>1</v>
      </c>
      <c r="W22" s="87"/>
      <c r="X22" s="96" t="s">
        <v>1</v>
      </c>
      <c r="Y22" s="48">
        <v>22</v>
      </c>
    </row>
    <row r="23" spans="1:25">
      <c r="A23" s="61" t="s">
        <v>7</v>
      </c>
      <c r="B23" s="154">
        <f>SUM(B24:B36)</f>
        <v>3037871.4864999996</v>
      </c>
      <c r="C23" s="154">
        <f>SUM(C24:C36)</f>
        <v>3529207.4607499996</v>
      </c>
      <c r="D23" s="154">
        <f>SUM(D24:D36)</f>
        <v>3619693.2102499995</v>
      </c>
      <c r="E23" s="154">
        <f>SUM(E24:E36)</f>
        <v>3123790.4407499996</v>
      </c>
      <c r="F23" s="154">
        <f t="shared" ref="F23:L23" si="13">SUM(F24:F36)</f>
        <v>5429303.3734999998</v>
      </c>
      <c r="G23" s="154">
        <f t="shared" si="13"/>
        <v>3546329.2350000003</v>
      </c>
      <c r="H23" s="154">
        <f t="shared" si="13"/>
        <v>3832923.8372499999</v>
      </c>
      <c r="I23" s="154">
        <f t="shared" si="13"/>
        <v>22229408.40275</v>
      </c>
      <c r="J23" s="154">
        <f>SUM(J24:J36)</f>
        <v>1321252.9312499997</v>
      </c>
      <c r="K23" s="154">
        <f>SUM(K24:K36)</f>
        <v>5985420.701749986</v>
      </c>
      <c r="L23" s="154">
        <f t="shared" si="13"/>
        <v>2982740.5475000222</v>
      </c>
      <c r="M23" s="154">
        <f>SUM(M24:M36)</f>
        <v>4510882.4327499997</v>
      </c>
      <c r="N23" s="155">
        <f>SUM(B23:M23)</f>
        <v>63148824.06000001</v>
      </c>
      <c r="O23" s="87" t="s">
        <v>381</v>
      </c>
      <c r="P23" s="128"/>
      <c r="Q23" s="93">
        <f>SUM(B23:D23)</f>
        <v>10186772.157499999</v>
      </c>
      <c r="R23" s="93">
        <f t="shared" si="2"/>
        <v>10186772.157499999</v>
      </c>
      <c r="S23" s="86">
        <f t="shared" si="4"/>
        <v>12099423.049249999</v>
      </c>
      <c r="T23" s="96">
        <f t="shared" si="5"/>
        <v>22286195.206749998</v>
      </c>
      <c r="U23" s="95">
        <f t="shared" si="6"/>
        <v>27383585.171250001</v>
      </c>
      <c r="V23" s="93">
        <f t="shared" ref="V23:X86" si="14">SUM(T23:U23)</f>
        <v>49669780.377999999</v>
      </c>
      <c r="W23" s="86">
        <f t="shared" si="8"/>
        <v>13479043.682000007</v>
      </c>
      <c r="X23" s="94">
        <f t="shared" si="14"/>
        <v>63148824.060000002</v>
      </c>
      <c r="Y23" s="48">
        <v>23</v>
      </c>
    </row>
    <row r="24" spans="1:25">
      <c r="A24" s="48" t="s">
        <v>57</v>
      </c>
      <c r="B24" s="153">
        <v>0</v>
      </c>
      <c r="C24" s="153">
        <v>0</v>
      </c>
      <c r="D24" s="153">
        <v>0</v>
      </c>
      <c r="E24" s="153">
        <v>0</v>
      </c>
      <c r="F24" s="153">
        <v>0</v>
      </c>
      <c r="G24" s="153">
        <v>0</v>
      </c>
      <c r="H24" s="153">
        <v>0</v>
      </c>
      <c r="I24" s="153">
        <v>0</v>
      </c>
      <c r="J24" s="153">
        <v>0</v>
      </c>
      <c r="K24" s="153">
        <v>0</v>
      </c>
      <c r="L24" s="153">
        <v>0</v>
      </c>
      <c r="M24" s="153">
        <v>0</v>
      </c>
      <c r="N24" s="153">
        <f t="shared" ref="N24:N35" si="15">SUM(B24:M24)</f>
        <v>0</v>
      </c>
      <c r="Q24" s="88">
        <f t="shared" si="12"/>
        <v>0</v>
      </c>
      <c r="R24" s="93">
        <f t="shared" si="2"/>
        <v>0</v>
      </c>
      <c r="S24" s="87">
        <f t="shared" si="4"/>
        <v>0</v>
      </c>
      <c r="T24" s="96">
        <f t="shared" si="5"/>
        <v>0</v>
      </c>
      <c r="U24" s="89">
        <f t="shared" si="6"/>
        <v>0</v>
      </c>
      <c r="V24" s="88">
        <f t="shared" si="14"/>
        <v>0</v>
      </c>
      <c r="W24" s="87">
        <f t="shared" si="8"/>
        <v>0</v>
      </c>
      <c r="X24" s="96">
        <f t="shared" si="14"/>
        <v>0</v>
      </c>
      <c r="Y24" s="48">
        <v>24</v>
      </c>
    </row>
    <row r="25" spans="1:25">
      <c r="A25" s="48" t="s">
        <v>58</v>
      </c>
      <c r="B25" s="153">
        <v>0</v>
      </c>
      <c r="C25" s="153">
        <v>0</v>
      </c>
      <c r="D25" s="153">
        <v>0</v>
      </c>
      <c r="E25" s="153">
        <v>0</v>
      </c>
      <c r="F25" s="153">
        <v>0</v>
      </c>
      <c r="G25" s="153">
        <v>0</v>
      </c>
      <c r="H25" s="153">
        <v>0</v>
      </c>
      <c r="I25" s="153">
        <v>0</v>
      </c>
      <c r="J25" s="153">
        <v>0</v>
      </c>
      <c r="K25" s="153">
        <v>0</v>
      </c>
      <c r="L25" s="153">
        <v>0</v>
      </c>
      <c r="M25" s="153">
        <v>0</v>
      </c>
      <c r="N25" s="153">
        <f t="shared" si="15"/>
        <v>0</v>
      </c>
      <c r="Q25" s="88">
        <f>SUM(B25:D25)</f>
        <v>0</v>
      </c>
      <c r="R25" s="93">
        <f t="shared" si="2"/>
        <v>0</v>
      </c>
      <c r="S25" s="87">
        <f t="shared" si="4"/>
        <v>0</v>
      </c>
      <c r="T25" s="96">
        <f t="shared" si="5"/>
        <v>0</v>
      </c>
      <c r="U25" s="89">
        <f t="shared" si="6"/>
        <v>0</v>
      </c>
      <c r="V25" s="88">
        <f t="shared" si="14"/>
        <v>0</v>
      </c>
      <c r="W25" s="87">
        <f t="shared" si="8"/>
        <v>0</v>
      </c>
      <c r="X25" s="96">
        <f t="shared" si="14"/>
        <v>0</v>
      </c>
      <c r="Y25" s="48">
        <v>25</v>
      </c>
    </row>
    <row r="26" spans="1:25">
      <c r="A26" s="48" t="s">
        <v>59</v>
      </c>
      <c r="B26" s="153">
        <v>939529.26799999992</v>
      </c>
      <c r="C26" s="153">
        <v>1852315.2609999999</v>
      </c>
      <c r="D26" s="153">
        <v>2799472.7429999998</v>
      </c>
      <c r="E26" s="153">
        <v>1446243.0712499998</v>
      </c>
      <c r="F26" s="153">
        <v>4619446.0662500001</v>
      </c>
      <c r="G26" s="153">
        <v>2997667.2349999999</v>
      </c>
      <c r="H26" s="153">
        <v>3212840.6675</v>
      </c>
      <c r="I26" s="153">
        <v>21640774.170249999</v>
      </c>
      <c r="J26" s="153">
        <v>918470.02799999982</v>
      </c>
      <c r="K26" s="153">
        <v>5277973.2559999861</v>
      </c>
      <c r="L26" s="153">
        <v>2596652.0550000225</v>
      </c>
      <c r="M26" s="153">
        <v>2426816.1784999995</v>
      </c>
      <c r="N26" s="153">
        <f t="shared" si="15"/>
        <v>50728199.999750003</v>
      </c>
      <c r="Q26" s="88">
        <f>SUM(B26:D26)</f>
        <v>5591317.2719999999</v>
      </c>
      <c r="R26" s="93">
        <f t="shared" si="2"/>
        <v>5591317.2719999999</v>
      </c>
      <c r="S26" s="87">
        <f t="shared" si="4"/>
        <v>9063356.3725000005</v>
      </c>
      <c r="T26" s="96">
        <f t="shared" si="5"/>
        <v>14654673.6445</v>
      </c>
      <c r="U26" s="89">
        <f t="shared" si="6"/>
        <v>25772084.86575</v>
      </c>
      <c r="V26" s="88">
        <f t="shared" si="14"/>
        <v>40426758.510250002</v>
      </c>
      <c r="W26" s="87">
        <f t="shared" si="8"/>
        <v>10301441.489500009</v>
      </c>
      <c r="X26" s="96">
        <f t="shared" si="14"/>
        <v>50728199.999750011</v>
      </c>
      <c r="Y26" s="48">
        <v>26</v>
      </c>
    </row>
    <row r="27" spans="1:25">
      <c r="A27" s="48" t="s">
        <v>60</v>
      </c>
      <c r="B27" s="153">
        <v>0</v>
      </c>
      <c r="C27" s="153">
        <v>0</v>
      </c>
      <c r="D27" s="153">
        <v>0</v>
      </c>
      <c r="E27" s="153">
        <v>0</v>
      </c>
      <c r="F27" s="153">
        <v>0</v>
      </c>
      <c r="G27" s="153">
        <v>0</v>
      </c>
      <c r="H27" s="153">
        <v>0</v>
      </c>
      <c r="I27" s="153">
        <v>0</v>
      </c>
      <c r="J27" s="153">
        <v>0</v>
      </c>
      <c r="K27" s="153">
        <v>0</v>
      </c>
      <c r="L27" s="153">
        <v>0</v>
      </c>
      <c r="M27" s="153">
        <v>0</v>
      </c>
      <c r="N27" s="153">
        <f t="shared" si="15"/>
        <v>0</v>
      </c>
      <c r="Q27" s="88">
        <f>SUM(B27:D27)</f>
        <v>0</v>
      </c>
      <c r="R27" s="93">
        <f t="shared" si="2"/>
        <v>0</v>
      </c>
      <c r="S27" s="87">
        <f t="shared" si="4"/>
        <v>0</v>
      </c>
      <c r="T27" s="96">
        <f t="shared" si="5"/>
        <v>0</v>
      </c>
      <c r="U27" s="89">
        <f t="shared" si="6"/>
        <v>0</v>
      </c>
      <c r="V27" s="88">
        <f t="shared" si="14"/>
        <v>0</v>
      </c>
      <c r="W27" s="87">
        <f t="shared" si="8"/>
        <v>0</v>
      </c>
      <c r="X27" s="96">
        <f t="shared" si="14"/>
        <v>0</v>
      </c>
      <c r="Y27" s="48">
        <v>27</v>
      </c>
    </row>
    <row r="28" spans="1:25">
      <c r="A28" s="48" t="s">
        <v>61</v>
      </c>
      <c r="B28" s="153">
        <v>905326.49399999995</v>
      </c>
      <c r="C28" s="153">
        <v>788247.93949999998</v>
      </c>
      <c r="D28" s="153">
        <v>76834</v>
      </c>
      <c r="E28" s="153">
        <v>433110.41874999995</v>
      </c>
      <c r="F28" s="153">
        <v>274864.18449999997</v>
      </c>
      <c r="G28" s="153">
        <v>52360.300499999998</v>
      </c>
      <c r="H28" s="153">
        <v>107507.69899999998</v>
      </c>
      <c r="I28" s="153">
        <v>65507.503999999994</v>
      </c>
      <c r="J28" s="153">
        <v>39040.199999999997</v>
      </c>
      <c r="K28" s="153">
        <v>139235.95899999997</v>
      </c>
      <c r="L28" s="153">
        <v>50455.624999999993</v>
      </c>
      <c r="M28" s="153">
        <v>348935.04074999993</v>
      </c>
      <c r="N28" s="153">
        <f t="shared" si="15"/>
        <v>3281425.3649999993</v>
      </c>
      <c r="Q28" s="88">
        <f>SUM(B28:D28)</f>
        <v>1770408.4334999998</v>
      </c>
      <c r="R28" s="93">
        <f t="shared" si="2"/>
        <v>1770408.4334999998</v>
      </c>
      <c r="S28" s="87">
        <f>SUM(E28:G28)</f>
        <v>760334.90374999994</v>
      </c>
      <c r="T28" s="96">
        <f t="shared" si="5"/>
        <v>2530743.3372499999</v>
      </c>
      <c r="U28" s="89">
        <f t="shared" si="6"/>
        <v>212055.40299999999</v>
      </c>
      <c r="V28" s="88">
        <f t="shared" si="14"/>
        <v>2742798.7402499998</v>
      </c>
      <c r="W28" s="87">
        <f t="shared" si="8"/>
        <v>538626.62474999996</v>
      </c>
      <c r="X28" s="96">
        <f t="shared" si="14"/>
        <v>3281425.3649999998</v>
      </c>
      <c r="Y28" s="48">
        <v>28</v>
      </c>
    </row>
    <row r="29" spans="1:25">
      <c r="A29" s="48" t="s">
        <v>62</v>
      </c>
      <c r="B29" s="153">
        <v>0</v>
      </c>
      <c r="C29" s="153">
        <v>0</v>
      </c>
      <c r="D29" s="153">
        <v>0</v>
      </c>
      <c r="E29" s="153">
        <v>0</v>
      </c>
      <c r="F29" s="153">
        <v>0</v>
      </c>
      <c r="G29" s="153">
        <v>0</v>
      </c>
      <c r="H29" s="153">
        <v>0</v>
      </c>
      <c r="I29" s="153">
        <v>0</v>
      </c>
      <c r="J29" s="153">
        <v>0</v>
      </c>
      <c r="K29" s="153">
        <v>0</v>
      </c>
      <c r="L29" s="153">
        <v>0</v>
      </c>
      <c r="M29" s="153">
        <v>0</v>
      </c>
      <c r="N29" s="153">
        <f t="shared" si="15"/>
        <v>0</v>
      </c>
      <c r="Q29" s="88">
        <f t="shared" ref="Q29:Q36" si="16">SUM(B29:D29)</f>
        <v>0</v>
      </c>
      <c r="R29" s="93">
        <f t="shared" si="2"/>
        <v>0</v>
      </c>
      <c r="S29" s="87">
        <f t="shared" si="4"/>
        <v>0</v>
      </c>
      <c r="T29" s="96">
        <f t="shared" si="5"/>
        <v>0</v>
      </c>
      <c r="U29" s="89">
        <f t="shared" si="6"/>
        <v>0</v>
      </c>
      <c r="V29" s="88">
        <f t="shared" si="14"/>
        <v>0</v>
      </c>
      <c r="W29" s="87">
        <f t="shared" si="8"/>
        <v>0</v>
      </c>
      <c r="X29" s="96">
        <f t="shared" si="14"/>
        <v>0</v>
      </c>
      <c r="Y29" s="48">
        <v>29</v>
      </c>
    </row>
    <row r="30" spans="1:25">
      <c r="A30" s="48" t="s">
        <v>63</v>
      </c>
      <c r="B30" s="153">
        <v>29681.109499999999</v>
      </c>
      <c r="C30" s="153">
        <v>18408.303</v>
      </c>
      <c r="D30" s="153">
        <v>29109.425999999996</v>
      </c>
      <c r="E30" s="153">
        <v>38461.156999999992</v>
      </c>
      <c r="F30" s="153">
        <v>38308.073250000001</v>
      </c>
      <c r="G30" s="153">
        <v>22298.219000000001</v>
      </c>
      <c r="H30" s="153">
        <v>20202.873</v>
      </c>
      <c r="I30" s="153">
        <v>54771.899999999994</v>
      </c>
      <c r="J30" s="153">
        <v>25964.644</v>
      </c>
      <c r="K30" s="153">
        <v>88903.518499999991</v>
      </c>
      <c r="L30" s="153">
        <v>70054.342499999984</v>
      </c>
      <c r="M30" s="153">
        <v>202017.41399999999</v>
      </c>
      <c r="N30" s="153">
        <f t="shared" si="15"/>
        <v>638180.97974999994</v>
      </c>
      <c r="Q30" s="88">
        <f>SUM(B30:D30)</f>
        <v>77198.838499999998</v>
      </c>
      <c r="R30" s="93">
        <f t="shared" si="2"/>
        <v>77198.838499999998</v>
      </c>
      <c r="S30" s="87">
        <f t="shared" si="4"/>
        <v>99067.449249999991</v>
      </c>
      <c r="T30" s="96">
        <f t="shared" si="5"/>
        <v>176266.28774999999</v>
      </c>
      <c r="U30" s="89">
        <f t="shared" si="6"/>
        <v>100939.41699999999</v>
      </c>
      <c r="V30" s="88">
        <f t="shared" si="14"/>
        <v>277205.70474999998</v>
      </c>
      <c r="W30" s="87">
        <f t="shared" si="8"/>
        <v>360975.27499999997</v>
      </c>
      <c r="X30" s="96">
        <f t="shared" si="14"/>
        <v>638180.97974999994</v>
      </c>
      <c r="Y30" s="48">
        <v>30</v>
      </c>
    </row>
    <row r="31" spans="1:25">
      <c r="A31" s="48" t="s">
        <v>64</v>
      </c>
      <c r="B31" s="153">
        <v>0</v>
      </c>
      <c r="C31" s="153">
        <v>109864.75825</v>
      </c>
      <c r="D31" s="153">
        <v>331958.76525</v>
      </c>
      <c r="E31" s="153">
        <v>610343.96824999992</v>
      </c>
      <c r="F31" s="153">
        <v>121916.39049999999</v>
      </c>
      <c r="G31" s="153">
        <v>166699.87049999996</v>
      </c>
      <c r="H31" s="153">
        <v>102260.09874999999</v>
      </c>
      <c r="I31" s="153">
        <v>123078.07424999999</v>
      </c>
      <c r="J31" s="153">
        <v>45409.560249999995</v>
      </c>
      <c r="K31" s="153">
        <v>93293.993249999985</v>
      </c>
      <c r="L31" s="153">
        <v>0</v>
      </c>
      <c r="M31" s="153">
        <v>399999.9975</v>
      </c>
      <c r="N31" s="153">
        <f t="shared" si="15"/>
        <v>2104825.4767499999</v>
      </c>
      <c r="Q31" s="88">
        <f t="shared" si="16"/>
        <v>441823.52350000001</v>
      </c>
      <c r="R31" s="93">
        <f t="shared" si="2"/>
        <v>441823.52350000001</v>
      </c>
      <c r="S31" s="87">
        <f t="shared" si="4"/>
        <v>898960.22924999986</v>
      </c>
      <c r="T31" s="96">
        <f t="shared" si="5"/>
        <v>1340783.75275</v>
      </c>
      <c r="U31" s="89">
        <f t="shared" si="6"/>
        <v>270747.73324999999</v>
      </c>
      <c r="V31" s="88">
        <f t="shared" si="14"/>
        <v>1611531.486</v>
      </c>
      <c r="W31" s="87">
        <f t="shared" si="8"/>
        <v>493293.99075</v>
      </c>
      <c r="X31" s="96">
        <f t="shared" si="14"/>
        <v>2104825.4767499999</v>
      </c>
      <c r="Y31" s="48">
        <v>31</v>
      </c>
    </row>
    <row r="32" spans="1:25">
      <c r="A32" s="48" t="s">
        <v>368</v>
      </c>
      <c r="B32" s="153">
        <v>871612.56299999985</v>
      </c>
      <c r="C32" s="153">
        <v>475387.12799999997</v>
      </c>
      <c r="D32" s="153">
        <v>100549.42499999999</v>
      </c>
      <c r="E32" s="153">
        <v>323272.6385</v>
      </c>
      <c r="F32" s="153">
        <v>118295.08599999998</v>
      </c>
      <c r="G32" s="153">
        <v>44703.324999999997</v>
      </c>
      <c r="H32" s="153">
        <v>66109.260999999984</v>
      </c>
      <c r="I32" s="153">
        <v>51893.7</v>
      </c>
      <c r="J32" s="153">
        <v>39380.335999999996</v>
      </c>
      <c r="K32" s="153">
        <v>32313.124999999996</v>
      </c>
      <c r="L32" s="153">
        <v>30587.024999999998</v>
      </c>
      <c r="M32" s="153">
        <v>844685.89500000002</v>
      </c>
      <c r="N32" s="153">
        <f t="shared" si="15"/>
        <v>2998789.5074999994</v>
      </c>
      <c r="Q32" s="88">
        <f t="shared" si="16"/>
        <v>1447549.1159999999</v>
      </c>
      <c r="R32" s="93">
        <f t="shared" si="2"/>
        <v>1447549.1159999999</v>
      </c>
      <c r="S32" s="87">
        <f t="shared" si="4"/>
        <v>486271.04950000002</v>
      </c>
      <c r="T32" s="96">
        <f t="shared" si="5"/>
        <v>1933820.1654999999</v>
      </c>
      <c r="U32" s="89">
        <f t="shared" si="6"/>
        <v>157383.29699999996</v>
      </c>
      <c r="V32" s="88">
        <f t="shared" si="14"/>
        <v>2091203.4624999999</v>
      </c>
      <c r="W32" s="87">
        <f t="shared" si="8"/>
        <v>907586.04500000004</v>
      </c>
      <c r="X32" s="96">
        <f t="shared" si="14"/>
        <v>2998789.5074999998</v>
      </c>
      <c r="Y32" s="48">
        <v>32</v>
      </c>
    </row>
    <row r="33" spans="1:25">
      <c r="A33" s="48" t="s">
        <v>67</v>
      </c>
      <c r="B33" s="153">
        <v>102097.052</v>
      </c>
      <c r="C33" s="153">
        <v>84282.674999999988</v>
      </c>
      <c r="D33" s="153">
        <v>83610.069999999992</v>
      </c>
      <c r="E33" s="153">
        <v>72328.099999999991</v>
      </c>
      <c r="F33" s="153">
        <v>59429.623</v>
      </c>
      <c r="G33" s="153">
        <v>54574.279999999992</v>
      </c>
      <c r="H33" s="153">
        <v>94526.83249999999</v>
      </c>
      <c r="I33" s="153">
        <v>72482.628999999986</v>
      </c>
      <c r="J33" s="153">
        <v>51545.77399999999</v>
      </c>
      <c r="K33" s="153">
        <v>164075.84999999998</v>
      </c>
      <c r="L33" s="153">
        <v>45366.499999999993</v>
      </c>
      <c r="M33" s="153">
        <v>59281.899999999994</v>
      </c>
      <c r="N33" s="153">
        <f t="shared" si="15"/>
        <v>943601.28549999988</v>
      </c>
      <c r="Q33" s="88">
        <f t="shared" si="16"/>
        <v>269989.79699999996</v>
      </c>
      <c r="R33" s="93">
        <f t="shared" si="2"/>
        <v>269989.79699999996</v>
      </c>
      <c r="S33" s="87">
        <f t="shared" si="4"/>
        <v>186332.003</v>
      </c>
      <c r="T33" s="96">
        <f t="shared" si="5"/>
        <v>456321.79999999993</v>
      </c>
      <c r="U33" s="89">
        <f t="shared" si="6"/>
        <v>218555.23549999995</v>
      </c>
      <c r="V33" s="88">
        <f t="shared" si="14"/>
        <v>674877.03549999988</v>
      </c>
      <c r="W33" s="87">
        <f t="shared" si="8"/>
        <v>268724.25</v>
      </c>
      <c r="X33" s="96">
        <f t="shared" si="14"/>
        <v>943601.28549999988</v>
      </c>
      <c r="Y33" s="48">
        <v>33</v>
      </c>
    </row>
    <row r="34" spans="1:25">
      <c r="A34" s="48" t="s">
        <v>329</v>
      </c>
      <c r="B34" s="153">
        <v>189624.99999999997</v>
      </c>
      <c r="C34" s="153">
        <v>189624.99999999997</v>
      </c>
      <c r="D34" s="153">
        <v>189624.99999999997</v>
      </c>
      <c r="E34" s="153">
        <v>189624.99999999997</v>
      </c>
      <c r="F34" s="153">
        <v>189624.99999999997</v>
      </c>
      <c r="G34" s="153">
        <v>197163.05499999999</v>
      </c>
      <c r="H34" s="153">
        <v>222659.13049999997</v>
      </c>
      <c r="I34" s="153">
        <v>216103.42524999997</v>
      </c>
      <c r="J34" s="153">
        <v>195377.46399999998</v>
      </c>
      <c r="K34" s="153">
        <v>189624.99999999997</v>
      </c>
      <c r="L34" s="153">
        <v>189624.99999999997</v>
      </c>
      <c r="M34" s="153">
        <v>179146.00474999999</v>
      </c>
      <c r="N34" s="153">
        <f t="shared" si="15"/>
        <v>2337824.0794999995</v>
      </c>
      <c r="Q34" s="88">
        <f t="shared" si="16"/>
        <v>568874.99999999988</v>
      </c>
      <c r="R34" s="93">
        <f t="shared" si="2"/>
        <v>568874.99999999988</v>
      </c>
      <c r="S34" s="87">
        <f t="shared" si="4"/>
        <v>576413.05499999993</v>
      </c>
      <c r="T34" s="96">
        <f t="shared" si="5"/>
        <v>1145288.0549999997</v>
      </c>
      <c r="U34" s="89">
        <f t="shared" si="6"/>
        <v>634140.01974999998</v>
      </c>
      <c r="V34" s="88">
        <f t="shared" si="14"/>
        <v>1779428.0747499997</v>
      </c>
      <c r="W34" s="87">
        <f t="shared" si="8"/>
        <v>558396.00474999996</v>
      </c>
      <c r="X34" s="96">
        <f t="shared" si="14"/>
        <v>2337824.0794999995</v>
      </c>
      <c r="Y34" s="48">
        <v>34</v>
      </c>
    </row>
    <row r="35" spans="1:25">
      <c r="A35" s="48" t="s">
        <v>331</v>
      </c>
      <c r="B35" s="153">
        <v>0</v>
      </c>
      <c r="C35" s="153">
        <v>11076.395999999999</v>
      </c>
      <c r="D35" s="153">
        <v>8533.780999999999</v>
      </c>
      <c r="E35" s="153">
        <v>10406.087</v>
      </c>
      <c r="F35" s="153">
        <v>7418.9499999999989</v>
      </c>
      <c r="G35" s="153">
        <v>10862.95</v>
      </c>
      <c r="H35" s="153">
        <v>6817.2749999999996</v>
      </c>
      <c r="I35" s="153">
        <v>4796.9999999999991</v>
      </c>
      <c r="J35" s="153">
        <v>6064.9250000000002</v>
      </c>
      <c r="K35" s="153">
        <v>0</v>
      </c>
      <c r="L35" s="153">
        <v>0</v>
      </c>
      <c r="M35" s="153">
        <v>50000.00224999999</v>
      </c>
      <c r="N35" s="153">
        <f t="shared" si="15"/>
        <v>115977.36624999998</v>
      </c>
      <c r="Q35" s="88">
        <f t="shared" si="16"/>
        <v>19610.176999999996</v>
      </c>
      <c r="R35" s="93">
        <f t="shared" si="2"/>
        <v>19610.176999999996</v>
      </c>
      <c r="S35" s="87">
        <f t="shared" si="4"/>
        <v>28687.986999999997</v>
      </c>
      <c r="T35" s="96">
        <f t="shared" si="5"/>
        <v>48298.16399999999</v>
      </c>
      <c r="U35" s="89">
        <f t="shared" si="6"/>
        <v>17679.199999999997</v>
      </c>
      <c r="V35" s="88">
        <f t="shared" si="14"/>
        <v>65977.363999999987</v>
      </c>
      <c r="W35" s="87">
        <f t="shared" si="8"/>
        <v>50000.00224999999</v>
      </c>
      <c r="X35" s="96">
        <f t="shared" si="14"/>
        <v>115977.36624999998</v>
      </c>
      <c r="Y35" s="48">
        <v>35</v>
      </c>
    </row>
    <row r="36" spans="1:25">
      <c r="A36" s="48" t="s">
        <v>56</v>
      </c>
      <c r="B36" s="153">
        <v>0</v>
      </c>
      <c r="C36" s="153">
        <v>0</v>
      </c>
      <c r="D36" s="153">
        <v>0</v>
      </c>
      <c r="E36" s="153">
        <v>0</v>
      </c>
      <c r="F36" s="153">
        <v>0</v>
      </c>
      <c r="G36" s="153">
        <v>0</v>
      </c>
      <c r="H36" s="153">
        <v>0</v>
      </c>
      <c r="I36" s="153">
        <v>0</v>
      </c>
      <c r="J36" s="153">
        <v>0</v>
      </c>
      <c r="K36" s="153">
        <v>0</v>
      </c>
      <c r="L36" s="153">
        <v>0</v>
      </c>
      <c r="M36" s="153">
        <v>0</v>
      </c>
      <c r="N36" s="153">
        <f>SUM(B36:M36)</f>
        <v>0</v>
      </c>
      <c r="Q36" s="88">
        <f t="shared" si="16"/>
        <v>0</v>
      </c>
      <c r="R36" s="93">
        <f t="shared" si="2"/>
        <v>0</v>
      </c>
      <c r="S36" s="87">
        <f t="shared" si="4"/>
        <v>0</v>
      </c>
      <c r="T36" s="96">
        <f t="shared" si="5"/>
        <v>0</v>
      </c>
      <c r="U36" s="89">
        <f t="shared" si="6"/>
        <v>0</v>
      </c>
      <c r="V36" s="88">
        <f t="shared" si="14"/>
        <v>0</v>
      </c>
      <c r="W36" s="87">
        <f t="shared" si="8"/>
        <v>0</v>
      </c>
      <c r="X36" s="96">
        <f t="shared" si="14"/>
        <v>0</v>
      </c>
      <c r="Y36" s="48">
        <v>36</v>
      </c>
    </row>
    <row r="37" spans="1:25">
      <c r="N37" s="153" t="s">
        <v>1</v>
      </c>
      <c r="Q37" s="88" t="s">
        <v>1</v>
      </c>
      <c r="R37" s="93" t="str">
        <f t="shared" si="2"/>
        <v xml:space="preserve"> </v>
      </c>
      <c r="S37" s="87"/>
      <c r="T37" s="96"/>
      <c r="U37" s="89"/>
      <c r="V37" s="88" t="s">
        <v>1</v>
      </c>
      <c r="W37" s="87"/>
      <c r="X37" s="96" t="s">
        <v>1</v>
      </c>
      <c r="Y37" s="48">
        <v>37</v>
      </c>
    </row>
    <row r="38" spans="1:25">
      <c r="A38" s="61" t="s">
        <v>69</v>
      </c>
      <c r="B38" s="154">
        <f>SUM(B39:B39)</f>
        <v>0</v>
      </c>
      <c r="C38" s="154">
        <f t="shared" ref="C38:M38" si="17">SUM(C39:C39)</f>
        <v>0</v>
      </c>
      <c r="D38" s="154">
        <f t="shared" si="17"/>
        <v>0</v>
      </c>
      <c r="E38" s="154">
        <f t="shared" si="17"/>
        <v>0</v>
      </c>
      <c r="F38" s="154">
        <f t="shared" si="17"/>
        <v>0</v>
      </c>
      <c r="G38" s="154">
        <f t="shared" si="17"/>
        <v>0</v>
      </c>
      <c r="H38" s="154">
        <f t="shared" si="17"/>
        <v>0</v>
      </c>
      <c r="I38" s="154">
        <f t="shared" si="17"/>
        <v>0</v>
      </c>
      <c r="J38" s="154">
        <f t="shared" si="17"/>
        <v>0</v>
      </c>
      <c r="K38" s="154">
        <f t="shared" si="17"/>
        <v>0</v>
      </c>
      <c r="L38" s="154">
        <f t="shared" si="17"/>
        <v>0</v>
      </c>
      <c r="M38" s="154">
        <f t="shared" si="17"/>
        <v>0</v>
      </c>
      <c r="N38" s="155">
        <f>SUM(B38:M38)</f>
        <v>0</v>
      </c>
      <c r="P38" s="128"/>
      <c r="Q38" s="93">
        <f t="shared" si="12"/>
        <v>0</v>
      </c>
      <c r="R38" s="93">
        <f t="shared" si="2"/>
        <v>0</v>
      </c>
      <c r="S38" s="86">
        <f t="shared" si="4"/>
        <v>0</v>
      </c>
      <c r="T38" s="96">
        <f t="shared" si="5"/>
        <v>0</v>
      </c>
      <c r="U38" s="95">
        <f t="shared" si="6"/>
        <v>0</v>
      </c>
      <c r="V38" s="93">
        <f t="shared" si="14"/>
        <v>0</v>
      </c>
      <c r="W38" s="86">
        <f t="shared" si="8"/>
        <v>0</v>
      </c>
      <c r="X38" s="94">
        <f t="shared" si="14"/>
        <v>0</v>
      </c>
      <c r="Y38" s="48">
        <v>38</v>
      </c>
    </row>
    <row r="39" spans="1:25">
      <c r="A39" s="48" t="s">
        <v>70</v>
      </c>
      <c r="B39" s="153">
        <v>0</v>
      </c>
      <c r="C39" s="153">
        <v>0</v>
      </c>
      <c r="D39" s="153">
        <v>0</v>
      </c>
      <c r="E39" s="153">
        <v>0</v>
      </c>
      <c r="F39" s="153">
        <v>0</v>
      </c>
      <c r="G39" s="153">
        <v>0</v>
      </c>
      <c r="H39" s="153">
        <v>0</v>
      </c>
      <c r="I39" s="153">
        <v>0</v>
      </c>
      <c r="J39" s="153">
        <v>0</v>
      </c>
      <c r="K39" s="153">
        <v>0</v>
      </c>
      <c r="L39" s="153">
        <v>0</v>
      </c>
      <c r="M39" s="153">
        <v>0</v>
      </c>
      <c r="N39" s="153">
        <f>SUM(B39:M39)</f>
        <v>0</v>
      </c>
      <c r="Q39" s="88">
        <f t="shared" si="12"/>
        <v>0</v>
      </c>
      <c r="R39" s="93">
        <f t="shared" si="2"/>
        <v>0</v>
      </c>
      <c r="S39" s="87">
        <f t="shared" si="4"/>
        <v>0</v>
      </c>
      <c r="T39" s="96">
        <f t="shared" si="5"/>
        <v>0</v>
      </c>
      <c r="U39" s="89">
        <f t="shared" si="6"/>
        <v>0</v>
      </c>
      <c r="V39" s="88">
        <f t="shared" si="14"/>
        <v>0</v>
      </c>
      <c r="W39" s="87">
        <f t="shared" si="8"/>
        <v>0</v>
      </c>
      <c r="X39" s="96">
        <f t="shared" si="14"/>
        <v>0</v>
      </c>
      <c r="Y39" s="48">
        <v>39</v>
      </c>
    </row>
    <row r="40" spans="1:25">
      <c r="Q40" s="88"/>
      <c r="R40" s="93"/>
      <c r="S40" s="87"/>
      <c r="T40" s="96"/>
      <c r="U40" s="89"/>
      <c r="V40" s="88">
        <f t="shared" si="14"/>
        <v>0</v>
      </c>
      <c r="W40" s="87"/>
      <c r="X40" s="96">
        <f t="shared" si="14"/>
        <v>0</v>
      </c>
      <c r="Y40" s="48">
        <v>40</v>
      </c>
    </row>
    <row r="41" spans="1:25">
      <c r="A41" s="61" t="s">
        <v>8</v>
      </c>
      <c r="B41" s="154">
        <f>SUM(B42:B53)</f>
        <v>61281.674999999996</v>
      </c>
      <c r="C41" s="154">
        <f>SUM(C42:C53)</f>
        <v>101450.15399999998</v>
      </c>
      <c r="D41" s="154">
        <f>SUM(D42:D53)</f>
        <v>96352.336999999985</v>
      </c>
      <c r="E41" s="154">
        <f>SUM(E42:E53)</f>
        <v>722003.46900000004</v>
      </c>
      <c r="F41" s="154">
        <f t="shared" ref="F41:L41" si="18">SUM(F42:F53)</f>
        <v>537066.07499999995</v>
      </c>
      <c r="G41" s="154">
        <f t="shared" si="18"/>
        <v>674265.37800000003</v>
      </c>
      <c r="H41" s="154">
        <f t="shared" si="18"/>
        <v>768187.14999999991</v>
      </c>
      <c r="I41" s="154">
        <f t="shared" si="18"/>
        <v>804963.1</v>
      </c>
      <c r="J41" s="154">
        <f>SUM(J42:J53)</f>
        <v>522884.2</v>
      </c>
      <c r="K41" s="154">
        <f t="shared" si="18"/>
        <v>253540.42499999999</v>
      </c>
      <c r="L41" s="154">
        <f t="shared" si="18"/>
        <v>154197.44999999998</v>
      </c>
      <c r="M41" s="154">
        <f>SUM(M42:M53)</f>
        <v>284561.03499999997</v>
      </c>
      <c r="N41" s="155">
        <f>SUM(B41:M41)</f>
        <v>4980752.4479999999</v>
      </c>
      <c r="O41" s="87" t="s">
        <v>381</v>
      </c>
      <c r="P41" s="128"/>
      <c r="Q41" s="93">
        <f t="shared" si="12"/>
        <v>259084.16599999997</v>
      </c>
      <c r="R41" s="93">
        <f t="shared" si="2"/>
        <v>259084.16599999997</v>
      </c>
      <c r="S41" s="86">
        <f t="shared" si="4"/>
        <v>1933334.922</v>
      </c>
      <c r="T41" s="96">
        <f t="shared" si="5"/>
        <v>2192419.088</v>
      </c>
      <c r="U41" s="95">
        <f t="shared" si="6"/>
        <v>2096034.45</v>
      </c>
      <c r="V41" s="93">
        <f t="shared" si="14"/>
        <v>4288453.5379999997</v>
      </c>
      <c r="W41" s="86">
        <f t="shared" si="8"/>
        <v>692298.90999999992</v>
      </c>
      <c r="X41" s="94">
        <f t="shared" si="14"/>
        <v>4980752.4479999999</v>
      </c>
      <c r="Y41" s="48">
        <v>41</v>
      </c>
    </row>
    <row r="42" spans="1:25">
      <c r="Q42" s="88"/>
      <c r="R42" s="93"/>
      <c r="S42" s="87"/>
      <c r="T42" s="96"/>
      <c r="U42" s="89"/>
      <c r="V42" s="88"/>
      <c r="W42" s="87"/>
      <c r="X42" s="96"/>
    </row>
    <row r="43" spans="1:25">
      <c r="A43" s="48" t="s">
        <v>72</v>
      </c>
      <c r="B43" s="153">
        <v>1795.8</v>
      </c>
      <c r="C43" s="153">
        <v>23366.269</v>
      </c>
      <c r="D43" s="153">
        <v>17970.586999999996</v>
      </c>
      <c r="E43" s="153">
        <v>23805.993999999999</v>
      </c>
      <c r="F43" s="153">
        <v>21774.074999999997</v>
      </c>
      <c r="G43" s="153">
        <v>28750.224999999999</v>
      </c>
      <c r="H43" s="153">
        <v>18930.724999999999</v>
      </c>
      <c r="I43" s="153">
        <v>17060.099999999999</v>
      </c>
      <c r="J43" s="153">
        <v>18855.899999999998</v>
      </c>
      <c r="K43" s="153">
        <v>18104.574999999997</v>
      </c>
      <c r="L43" s="153">
        <v>5172.1499999999996</v>
      </c>
      <c r="M43" s="153">
        <v>2586.0749999999998</v>
      </c>
      <c r="N43" s="153">
        <f t="shared" ref="N43:N53" si="19">SUM(B43:M43)</f>
        <v>198172.47500000001</v>
      </c>
      <c r="Q43" s="88">
        <f t="shared" si="12"/>
        <v>43132.655999999995</v>
      </c>
      <c r="R43" s="93">
        <f t="shared" si="2"/>
        <v>43132.655999999995</v>
      </c>
      <c r="S43" s="87">
        <f t="shared" si="4"/>
        <v>74330.293999999994</v>
      </c>
      <c r="T43" s="96">
        <f t="shared" si="5"/>
        <v>117462.94999999998</v>
      </c>
      <c r="U43" s="89">
        <f t="shared" si="6"/>
        <v>54846.724999999991</v>
      </c>
      <c r="V43" s="88">
        <f t="shared" si="14"/>
        <v>172309.67499999999</v>
      </c>
      <c r="W43" s="87">
        <f t="shared" si="8"/>
        <v>25862.799999999999</v>
      </c>
      <c r="X43" s="96">
        <f t="shared" si="14"/>
        <v>198172.47499999998</v>
      </c>
      <c r="Y43" s="48">
        <v>42</v>
      </c>
    </row>
    <row r="44" spans="1:25">
      <c r="A44" s="48" t="s">
        <v>73</v>
      </c>
      <c r="B44" s="153">
        <v>0</v>
      </c>
      <c r="C44" s="153">
        <v>0</v>
      </c>
      <c r="D44" s="153">
        <v>14032.249999999998</v>
      </c>
      <c r="E44" s="153">
        <v>626066.17500000005</v>
      </c>
      <c r="F44" s="153">
        <v>438970.5</v>
      </c>
      <c r="G44" s="153">
        <v>560813.25300000003</v>
      </c>
      <c r="H44" s="153">
        <v>670539.5</v>
      </c>
      <c r="I44" s="153">
        <v>702602.5</v>
      </c>
      <c r="J44" s="153">
        <v>428904</v>
      </c>
      <c r="K44" s="153">
        <v>176320</v>
      </c>
      <c r="L44" s="153">
        <v>76894</v>
      </c>
      <c r="M44" s="153">
        <v>195157.46</v>
      </c>
      <c r="N44" s="153">
        <f t="shared" si="19"/>
        <v>3890299.6380000003</v>
      </c>
      <c r="Q44" s="88">
        <f t="shared" si="12"/>
        <v>14032.249999999998</v>
      </c>
      <c r="R44" s="93">
        <f t="shared" si="2"/>
        <v>14032.249999999998</v>
      </c>
      <c r="S44" s="87">
        <f t="shared" si="4"/>
        <v>1625849.9280000001</v>
      </c>
      <c r="T44" s="96">
        <f t="shared" si="5"/>
        <v>1639882.1780000001</v>
      </c>
      <c r="U44" s="89">
        <f t="shared" si="6"/>
        <v>1802046</v>
      </c>
      <c r="V44" s="88">
        <f t="shared" si="14"/>
        <v>3441928.1780000003</v>
      </c>
      <c r="W44" s="87">
        <f t="shared" si="8"/>
        <v>448371.45999999996</v>
      </c>
      <c r="X44" s="96">
        <f t="shared" si="14"/>
        <v>3890299.6380000003</v>
      </c>
      <c r="Y44" s="48">
        <v>43</v>
      </c>
    </row>
    <row r="45" spans="1:25">
      <c r="A45" s="48" t="s">
        <v>74</v>
      </c>
      <c r="B45" s="153">
        <v>0</v>
      </c>
      <c r="C45" s="153">
        <v>0</v>
      </c>
      <c r="D45" s="153">
        <v>0</v>
      </c>
      <c r="E45" s="153">
        <v>0</v>
      </c>
      <c r="F45" s="153">
        <v>0</v>
      </c>
      <c r="G45" s="153">
        <v>0</v>
      </c>
      <c r="H45" s="153">
        <v>0</v>
      </c>
      <c r="I45" s="153">
        <v>0</v>
      </c>
      <c r="J45" s="153">
        <v>0</v>
      </c>
      <c r="K45" s="153">
        <v>0</v>
      </c>
      <c r="L45" s="153">
        <v>0</v>
      </c>
      <c r="M45" s="153">
        <v>0</v>
      </c>
      <c r="N45" s="153">
        <f t="shared" si="19"/>
        <v>0</v>
      </c>
      <c r="Q45" s="88">
        <f t="shared" si="12"/>
        <v>0</v>
      </c>
      <c r="R45" s="93">
        <f t="shared" si="2"/>
        <v>0</v>
      </c>
      <c r="S45" s="87">
        <f t="shared" si="4"/>
        <v>0</v>
      </c>
      <c r="T45" s="96">
        <f t="shared" si="5"/>
        <v>0</v>
      </c>
      <c r="U45" s="89">
        <f t="shared" si="6"/>
        <v>0</v>
      </c>
      <c r="V45" s="88">
        <f t="shared" si="14"/>
        <v>0</v>
      </c>
      <c r="W45" s="87">
        <f t="shared" si="8"/>
        <v>0</v>
      </c>
      <c r="X45" s="96">
        <f t="shared" si="14"/>
        <v>0</v>
      </c>
      <c r="Y45" s="48">
        <v>44</v>
      </c>
    </row>
    <row r="46" spans="1:25">
      <c r="A46" s="48" t="s">
        <v>75</v>
      </c>
      <c r="B46" s="153">
        <v>0</v>
      </c>
      <c r="C46" s="153">
        <v>0</v>
      </c>
      <c r="D46" s="153">
        <v>0</v>
      </c>
      <c r="E46" s="153">
        <v>0</v>
      </c>
      <c r="F46" s="153">
        <v>0</v>
      </c>
      <c r="G46" s="153">
        <v>0</v>
      </c>
      <c r="H46" s="153">
        <v>0</v>
      </c>
      <c r="I46" s="153">
        <v>0</v>
      </c>
      <c r="J46" s="153">
        <v>0</v>
      </c>
      <c r="K46" s="153">
        <v>0</v>
      </c>
      <c r="L46" s="153">
        <v>0</v>
      </c>
      <c r="M46" s="153">
        <v>0</v>
      </c>
      <c r="N46" s="153">
        <f t="shared" si="19"/>
        <v>0</v>
      </c>
      <c r="Q46" s="88">
        <f t="shared" si="12"/>
        <v>0</v>
      </c>
      <c r="R46" s="93">
        <f t="shared" si="2"/>
        <v>0</v>
      </c>
      <c r="S46" s="87">
        <f t="shared" si="4"/>
        <v>0</v>
      </c>
      <c r="T46" s="96">
        <f t="shared" si="5"/>
        <v>0</v>
      </c>
      <c r="U46" s="89">
        <f t="shared" si="6"/>
        <v>0</v>
      </c>
      <c r="V46" s="88">
        <f t="shared" si="14"/>
        <v>0</v>
      </c>
      <c r="W46" s="87">
        <f t="shared" si="8"/>
        <v>0</v>
      </c>
      <c r="X46" s="96">
        <f t="shared" si="14"/>
        <v>0</v>
      </c>
      <c r="Y46" s="48">
        <v>45</v>
      </c>
    </row>
    <row r="47" spans="1:25">
      <c r="A47" s="48" t="s">
        <v>76</v>
      </c>
      <c r="B47" s="153">
        <v>0</v>
      </c>
      <c r="C47" s="153">
        <v>0</v>
      </c>
      <c r="D47" s="153">
        <v>0</v>
      </c>
      <c r="E47" s="153">
        <v>0</v>
      </c>
      <c r="F47" s="153">
        <v>0</v>
      </c>
      <c r="G47" s="153">
        <v>0</v>
      </c>
      <c r="H47" s="153">
        <v>0</v>
      </c>
      <c r="I47" s="153">
        <v>0</v>
      </c>
      <c r="J47" s="153">
        <v>0</v>
      </c>
      <c r="K47" s="153">
        <v>0</v>
      </c>
      <c r="L47" s="153">
        <v>0</v>
      </c>
      <c r="M47" s="153">
        <v>0</v>
      </c>
      <c r="N47" s="153">
        <f t="shared" si="19"/>
        <v>0</v>
      </c>
      <c r="Q47" s="88">
        <f t="shared" si="12"/>
        <v>0</v>
      </c>
      <c r="R47" s="93">
        <f t="shared" si="2"/>
        <v>0</v>
      </c>
      <c r="S47" s="87">
        <f t="shared" si="4"/>
        <v>0</v>
      </c>
      <c r="T47" s="96">
        <f t="shared" si="5"/>
        <v>0</v>
      </c>
      <c r="U47" s="89">
        <f t="shared" si="6"/>
        <v>0</v>
      </c>
      <c r="V47" s="88">
        <f t="shared" si="14"/>
        <v>0</v>
      </c>
      <c r="W47" s="87">
        <f t="shared" si="8"/>
        <v>0</v>
      </c>
      <c r="X47" s="96">
        <f t="shared" si="14"/>
        <v>0</v>
      </c>
      <c r="Y47" s="48">
        <v>46</v>
      </c>
    </row>
    <row r="48" spans="1:25">
      <c r="A48" s="48" t="s">
        <v>77</v>
      </c>
      <c r="B48" s="153">
        <v>0</v>
      </c>
      <c r="C48" s="153">
        <v>0</v>
      </c>
      <c r="D48" s="153">
        <v>0</v>
      </c>
      <c r="E48" s="153">
        <v>0</v>
      </c>
      <c r="F48" s="153">
        <v>0</v>
      </c>
      <c r="G48" s="153">
        <v>0</v>
      </c>
      <c r="H48" s="153">
        <v>0</v>
      </c>
      <c r="I48" s="153">
        <v>0</v>
      </c>
      <c r="J48" s="153">
        <v>0</v>
      </c>
      <c r="K48" s="153">
        <v>0</v>
      </c>
      <c r="L48" s="153">
        <v>0</v>
      </c>
      <c r="M48" s="153">
        <v>0</v>
      </c>
      <c r="N48" s="153">
        <f t="shared" si="19"/>
        <v>0</v>
      </c>
      <c r="Q48" s="88">
        <f t="shared" si="12"/>
        <v>0</v>
      </c>
      <c r="R48" s="93">
        <f t="shared" si="2"/>
        <v>0</v>
      </c>
      <c r="S48" s="87">
        <f t="shared" si="4"/>
        <v>0</v>
      </c>
      <c r="T48" s="96">
        <f t="shared" si="5"/>
        <v>0</v>
      </c>
      <c r="U48" s="89">
        <f t="shared" si="6"/>
        <v>0</v>
      </c>
      <c r="V48" s="88">
        <f t="shared" si="14"/>
        <v>0</v>
      </c>
      <c r="W48" s="87">
        <f t="shared" si="8"/>
        <v>0</v>
      </c>
      <c r="X48" s="96">
        <f t="shared" si="14"/>
        <v>0</v>
      </c>
      <c r="Y48" s="48">
        <v>47</v>
      </c>
    </row>
    <row r="49" spans="1:25">
      <c r="A49" s="48" t="s">
        <v>78</v>
      </c>
      <c r="B49" s="153">
        <v>0</v>
      </c>
      <c r="C49" s="153">
        <v>0</v>
      </c>
      <c r="D49" s="153">
        <v>0</v>
      </c>
      <c r="E49" s="153">
        <v>0</v>
      </c>
      <c r="F49" s="153">
        <v>0</v>
      </c>
      <c r="G49" s="153">
        <v>0</v>
      </c>
      <c r="H49" s="153">
        <v>0</v>
      </c>
      <c r="I49" s="153">
        <v>0</v>
      </c>
      <c r="J49" s="153">
        <v>0</v>
      </c>
      <c r="K49" s="153">
        <v>0</v>
      </c>
      <c r="L49" s="153">
        <v>0</v>
      </c>
      <c r="M49" s="153">
        <v>0</v>
      </c>
      <c r="N49" s="153">
        <f t="shared" si="19"/>
        <v>0</v>
      </c>
      <c r="Q49" s="88">
        <f t="shared" si="12"/>
        <v>0</v>
      </c>
      <c r="R49" s="93">
        <f t="shared" si="2"/>
        <v>0</v>
      </c>
      <c r="S49" s="87">
        <f t="shared" si="4"/>
        <v>0</v>
      </c>
      <c r="T49" s="96">
        <f t="shared" si="5"/>
        <v>0</v>
      </c>
      <c r="U49" s="89">
        <f t="shared" si="6"/>
        <v>0</v>
      </c>
      <c r="V49" s="88">
        <f t="shared" si="14"/>
        <v>0</v>
      </c>
      <c r="W49" s="87">
        <f t="shared" si="8"/>
        <v>0</v>
      </c>
      <c r="X49" s="96">
        <f t="shared" si="14"/>
        <v>0</v>
      </c>
      <c r="Y49" s="48">
        <v>48</v>
      </c>
    </row>
    <row r="50" spans="1:25">
      <c r="A50" s="48" t="s">
        <v>79</v>
      </c>
      <c r="B50" s="153">
        <v>0</v>
      </c>
      <c r="C50" s="153">
        <v>0</v>
      </c>
      <c r="D50" s="153">
        <v>0</v>
      </c>
      <c r="E50" s="153">
        <v>0</v>
      </c>
      <c r="F50" s="153">
        <v>0</v>
      </c>
      <c r="G50" s="153">
        <v>0</v>
      </c>
      <c r="H50" s="153">
        <v>0</v>
      </c>
      <c r="I50" s="153">
        <v>0</v>
      </c>
      <c r="J50" s="153">
        <v>0</v>
      </c>
      <c r="K50" s="153">
        <v>0</v>
      </c>
      <c r="L50" s="153">
        <v>0</v>
      </c>
      <c r="M50" s="153">
        <v>0</v>
      </c>
      <c r="N50" s="153">
        <f t="shared" si="19"/>
        <v>0</v>
      </c>
      <c r="Q50" s="88">
        <f t="shared" si="12"/>
        <v>0</v>
      </c>
      <c r="R50" s="93">
        <f t="shared" si="2"/>
        <v>0</v>
      </c>
      <c r="S50" s="87">
        <f t="shared" si="4"/>
        <v>0</v>
      </c>
      <c r="T50" s="96">
        <f t="shared" si="5"/>
        <v>0</v>
      </c>
      <c r="U50" s="89">
        <f t="shared" si="6"/>
        <v>0</v>
      </c>
      <c r="V50" s="88">
        <f t="shared" si="14"/>
        <v>0</v>
      </c>
      <c r="W50" s="87">
        <f t="shared" si="8"/>
        <v>0</v>
      </c>
      <c r="X50" s="96">
        <f t="shared" si="14"/>
        <v>0</v>
      </c>
      <c r="Y50" s="48">
        <v>49</v>
      </c>
    </row>
    <row r="51" spans="1:25">
      <c r="A51" s="48" t="s">
        <v>80</v>
      </c>
      <c r="B51" s="153">
        <v>0</v>
      </c>
      <c r="C51" s="153">
        <v>0</v>
      </c>
      <c r="D51" s="153">
        <v>0</v>
      </c>
      <c r="E51" s="153">
        <v>0</v>
      </c>
      <c r="F51" s="153">
        <v>0</v>
      </c>
      <c r="G51" s="153">
        <v>0</v>
      </c>
      <c r="H51" s="153">
        <v>0</v>
      </c>
      <c r="I51" s="153">
        <v>0</v>
      </c>
      <c r="J51" s="153">
        <v>0</v>
      </c>
      <c r="K51" s="153">
        <v>0</v>
      </c>
      <c r="L51" s="153">
        <v>0</v>
      </c>
      <c r="M51" s="153">
        <v>0</v>
      </c>
      <c r="N51" s="153">
        <f t="shared" si="19"/>
        <v>0</v>
      </c>
      <c r="Q51" s="88">
        <f t="shared" si="12"/>
        <v>0</v>
      </c>
      <c r="R51" s="93">
        <f t="shared" si="2"/>
        <v>0</v>
      </c>
      <c r="S51" s="87">
        <f t="shared" si="4"/>
        <v>0</v>
      </c>
      <c r="T51" s="96">
        <f t="shared" si="5"/>
        <v>0</v>
      </c>
      <c r="U51" s="89">
        <f t="shared" si="6"/>
        <v>0</v>
      </c>
      <c r="V51" s="88">
        <f t="shared" si="14"/>
        <v>0</v>
      </c>
      <c r="W51" s="87">
        <f t="shared" si="8"/>
        <v>0</v>
      </c>
      <c r="X51" s="96">
        <f t="shared" si="14"/>
        <v>0</v>
      </c>
      <c r="Y51" s="48">
        <v>50</v>
      </c>
    </row>
    <row r="52" spans="1:25">
      <c r="A52" s="48" t="s">
        <v>81</v>
      </c>
      <c r="B52" s="153">
        <v>0</v>
      </c>
      <c r="C52" s="153">
        <v>0</v>
      </c>
      <c r="D52" s="153">
        <v>0</v>
      </c>
      <c r="E52" s="153">
        <v>0</v>
      </c>
      <c r="F52" s="153">
        <v>0</v>
      </c>
      <c r="G52" s="153">
        <v>0</v>
      </c>
      <c r="H52" s="153">
        <v>0</v>
      </c>
      <c r="I52" s="153">
        <v>0</v>
      </c>
      <c r="J52" s="153">
        <v>0</v>
      </c>
      <c r="K52" s="153">
        <v>0</v>
      </c>
      <c r="L52" s="153">
        <v>0</v>
      </c>
      <c r="M52" s="153">
        <v>0</v>
      </c>
      <c r="N52" s="153">
        <f t="shared" si="19"/>
        <v>0</v>
      </c>
      <c r="Q52" s="88">
        <f t="shared" si="12"/>
        <v>0</v>
      </c>
      <c r="R52" s="93">
        <f t="shared" si="2"/>
        <v>0</v>
      </c>
      <c r="S52" s="87">
        <f t="shared" si="4"/>
        <v>0</v>
      </c>
      <c r="T52" s="96">
        <f t="shared" si="5"/>
        <v>0</v>
      </c>
      <c r="U52" s="89">
        <f t="shared" si="6"/>
        <v>0</v>
      </c>
      <c r="V52" s="88">
        <f t="shared" si="14"/>
        <v>0</v>
      </c>
      <c r="W52" s="87">
        <f t="shared" si="8"/>
        <v>0</v>
      </c>
      <c r="X52" s="96">
        <f t="shared" si="14"/>
        <v>0</v>
      </c>
      <c r="Y52" s="48">
        <v>51</v>
      </c>
    </row>
    <row r="53" spans="1:25">
      <c r="A53" s="48" t="s">
        <v>334</v>
      </c>
      <c r="B53" s="153">
        <v>59485.874999999993</v>
      </c>
      <c r="C53" s="153">
        <v>78083.88499999998</v>
      </c>
      <c r="D53" s="153">
        <v>64349.499999999993</v>
      </c>
      <c r="E53" s="153">
        <v>72131.299999999988</v>
      </c>
      <c r="F53" s="153">
        <v>76321.5</v>
      </c>
      <c r="G53" s="153">
        <v>84701.9</v>
      </c>
      <c r="H53" s="153">
        <v>78716.924999999988</v>
      </c>
      <c r="I53" s="153">
        <v>85300.499999999985</v>
      </c>
      <c r="J53" s="153">
        <v>75124.299999999988</v>
      </c>
      <c r="K53" s="153">
        <v>59115.849999999991</v>
      </c>
      <c r="L53" s="153">
        <v>72131.299999999988</v>
      </c>
      <c r="M53" s="153">
        <v>86817.499999999985</v>
      </c>
      <c r="N53" s="153">
        <f t="shared" si="19"/>
        <v>892280.33499999973</v>
      </c>
      <c r="Q53" s="88">
        <f t="shared" si="12"/>
        <v>201919.25999999998</v>
      </c>
      <c r="R53" s="93">
        <f t="shared" si="2"/>
        <v>201919.25999999998</v>
      </c>
      <c r="S53" s="87">
        <f t="shared" si="4"/>
        <v>233154.69999999998</v>
      </c>
      <c r="T53" s="96">
        <f t="shared" si="5"/>
        <v>435073.95999999996</v>
      </c>
      <c r="U53" s="89">
        <f t="shared" si="6"/>
        <v>239141.72499999998</v>
      </c>
      <c r="V53" s="88">
        <f t="shared" si="14"/>
        <v>674215.68499999994</v>
      </c>
      <c r="W53" s="87">
        <f t="shared" si="8"/>
        <v>218064.64999999997</v>
      </c>
      <c r="X53" s="96">
        <f t="shared" si="14"/>
        <v>892280.33499999996</v>
      </c>
      <c r="Y53" s="48">
        <v>52</v>
      </c>
    </row>
    <row r="54" spans="1:25">
      <c r="N54" s="153" t="s">
        <v>1</v>
      </c>
      <c r="Q54" s="88" t="s">
        <v>1</v>
      </c>
      <c r="R54" s="93" t="str">
        <f t="shared" si="2"/>
        <v xml:space="preserve"> </v>
      </c>
      <c r="S54" s="87"/>
      <c r="T54" s="96"/>
      <c r="U54" s="89"/>
      <c r="V54" s="88" t="s">
        <v>1</v>
      </c>
      <c r="W54" s="87"/>
      <c r="X54" s="96" t="s">
        <v>1</v>
      </c>
      <c r="Y54" s="48">
        <v>53</v>
      </c>
    </row>
    <row r="55" spans="1:25">
      <c r="A55" s="61" t="s">
        <v>9</v>
      </c>
      <c r="B55" s="154">
        <f>SUM(B56:B63)</f>
        <v>1661587.8222499997</v>
      </c>
      <c r="C55" s="154">
        <f>SUM(C56:C63)</f>
        <v>1582251.3769999999</v>
      </c>
      <c r="D55" s="154">
        <f>SUM(D56:D63)</f>
        <v>1517570.0742500001</v>
      </c>
      <c r="E55" s="154">
        <f>SUM(E56:E63)</f>
        <v>823216.3885</v>
      </c>
      <c r="F55" s="154">
        <f t="shared" ref="F55:M55" si="20">SUM(F56:F63)</f>
        <v>3912311.4607499992</v>
      </c>
      <c r="G55" s="154">
        <f t="shared" si="20"/>
        <v>2291358.3079999997</v>
      </c>
      <c r="H55" s="154">
        <f t="shared" si="20"/>
        <v>2042298.7854999998</v>
      </c>
      <c r="I55" s="154">
        <f>SUM(I56:I63)</f>
        <v>1522859.7712499998</v>
      </c>
      <c r="J55" s="154">
        <f>SUM(J56:J63)</f>
        <v>1797730.55675</v>
      </c>
      <c r="K55" s="154">
        <f t="shared" si="20"/>
        <v>1644176.3112499998</v>
      </c>
      <c r="L55" s="154">
        <f t="shared" si="20"/>
        <v>1167675.8384999998</v>
      </c>
      <c r="M55" s="154">
        <f t="shared" si="20"/>
        <v>1508263.1254999998</v>
      </c>
      <c r="N55" s="155">
        <f>SUM(B55:M55)</f>
        <v>21471299.819500003</v>
      </c>
      <c r="O55" s="87" t="s">
        <v>381</v>
      </c>
      <c r="P55" s="128"/>
      <c r="Q55" s="93">
        <f t="shared" si="12"/>
        <v>4761409.2734999992</v>
      </c>
      <c r="R55" s="93">
        <f t="shared" si="2"/>
        <v>4761409.2734999992</v>
      </c>
      <c r="S55" s="86">
        <f t="shared" si="4"/>
        <v>7026886.1572499983</v>
      </c>
      <c r="T55" s="96">
        <f t="shared" si="5"/>
        <v>11788295.430749997</v>
      </c>
      <c r="U55" s="95">
        <f t="shared" si="6"/>
        <v>5362889.113499999</v>
      </c>
      <c r="V55" s="93">
        <f t="shared" si="14"/>
        <v>17151184.544249997</v>
      </c>
      <c r="W55" s="86">
        <f t="shared" si="8"/>
        <v>4320115.2752499999</v>
      </c>
      <c r="X55" s="94">
        <f t="shared" si="14"/>
        <v>21471299.819499996</v>
      </c>
      <c r="Y55" s="48">
        <v>54</v>
      </c>
    </row>
    <row r="56" spans="1:25">
      <c r="A56" s="48" t="s">
        <v>82</v>
      </c>
      <c r="B56" s="153">
        <v>1659826.7799999998</v>
      </c>
      <c r="C56" s="153">
        <v>1578802.8875</v>
      </c>
      <c r="D56" s="153">
        <v>1506184.8355</v>
      </c>
      <c r="E56" s="153">
        <v>816415.57499999995</v>
      </c>
      <c r="F56" s="153">
        <v>3284119.6082499996</v>
      </c>
      <c r="G56" s="153">
        <v>2277140.1434999998</v>
      </c>
      <c r="H56" s="153">
        <v>1908337.0562499997</v>
      </c>
      <c r="I56" s="153">
        <v>1516668.6174999997</v>
      </c>
      <c r="J56" s="153">
        <v>1437862.1484999999</v>
      </c>
      <c r="K56" s="153">
        <v>1643113.9499999997</v>
      </c>
      <c r="L56" s="153">
        <v>1166785.1749999998</v>
      </c>
      <c r="M56" s="153">
        <v>1505613.8284999998</v>
      </c>
      <c r="N56" s="153">
        <f t="shared" ref="N56:N63" si="21">SUM(B56:M56)</f>
        <v>20300870.605499998</v>
      </c>
      <c r="Q56" s="88">
        <f t="shared" si="12"/>
        <v>4744814.5029999996</v>
      </c>
      <c r="R56" s="93">
        <f t="shared" si="2"/>
        <v>4744814.5029999996</v>
      </c>
      <c r="S56" s="87">
        <f t="shared" si="4"/>
        <v>6377675.3267499991</v>
      </c>
      <c r="T56" s="96">
        <f t="shared" si="5"/>
        <v>11122489.829749998</v>
      </c>
      <c r="U56" s="89">
        <f t="shared" si="6"/>
        <v>4862867.8222499993</v>
      </c>
      <c r="V56" s="88">
        <f t="shared" si="14"/>
        <v>15985357.651999997</v>
      </c>
      <c r="W56" s="87">
        <f t="shared" si="8"/>
        <v>4315512.9534999989</v>
      </c>
      <c r="X56" s="96">
        <f t="shared" si="14"/>
        <v>20300870.605499998</v>
      </c>
      <c r="Y56" s="48">
        <v>55</v>
      </c>
    </row>
    <row r="57" spans="1:25">
      <c r="A57" s="48" t="s">
        <v>83</v>
      </c>
      <c r="B57" s="153">
        <v>0</v>
      </c>
      <c r="C57" s="153">
        <v>1947.4999999999998</v>
      </c>
      <c r="D57" s="153">
        <v>9842.0499999999993</v>
      </c>
      <c r="E57" s="153">
        <v>5844.5499999999993</v>
      </c>
      <c r="F57" s="153">
        <v>627068.76</v>
      </c>
      <c r="G57" s="153">
        <v>13632.499999999998</v>
      </c>
      <c r="H57" s="153">
        <v>133235.47574999998</v>
      </c>
      <c r="I57" s="153">
        <v>4920</v>
      </c>
      <c r="J57" s="153">
        <v>358749.99999999994</v>
      </c>
      <c r="K57" s="153">
        <v>0</v>
      </c>
      <c r="L57" s="153">
        <v>0</v>
      </c>
      <c r="M57" s="153">
        <v>0</v>
      </c>
      <c r="N57" s="153">
        <f t="shared" si="21"/>
        <v>1155240.8357499999</v>
      </c>
      <c r="Q57" s="88">
        <f t="shared" si="12"/>
        <v>11789.55</v>
      </c>
      <c r="R57" s="93">
        <f t="shared" si="2"/>
        <v>11789.55</v>
      </c>
      <c r="S57" s="87">
        <f t="shared" si="4"/>
        <v>646545.81000000006</v>
      </c>
      <c r="T57" s="96">
        <f t="shared" si="5"/>
        <v>658335.3600000001</v>
      </c>
      <c r="U57" s="89">
        <f t="shared" si="6"/>
        <v>496905.47574999993</v>
      </c>
      <c r="V57" s="88">
        <f t="shared" si="14"/>
        <v>1155240.8357500001</v>
      </c>
      <c r="W57" s="87">
        <f t="shared" si="8"/>
        <v>0</v>
      </c>
      <c r="X57" s="96">
        <f t="shared" si="14"/>
        <v>1155240.8357500001</v>
      </c>
      <c r="Y57" s="48">
        <v>56</v>
      </c>
    </row>
    <row r="58" spans="1:25">
      <c r="A58" s="48" t="s">
        <v>84</v>
      </c>
      <c r="B58" s="153">
        <v>0</v>
      </c>
      <c r="C58" s="153">
        <v>0</v>
      </c>
      <c r="D58" s="153">
        <v>0</v>
      </c>
      <c r="E58" s="153">
        <v>0</v>
      </c>
      <c r="F58" s="153">
        <v>0</v>
      </c>
      <c r="G58" s="153">
        <v>0</v>
      </c>
      <c r="H58" s="153">
        <v>0</v>
      </c>
      <c r="I58" s="153">
        <v>0</v>
      </c>
      <c r="J58" s="153">
        <v>0</v>
      </c>
      <c r="K58" s="153">
        <v>0</v>
      </c>
      <c r="L58" s="153">
        <v>0</v>
      </c>
      <c r="M58" s="153">
        <v>0</v>
      </c>
      <c r="N58" s="153">
        <f t="shared" si="21"/>
        <v>0</v>
      </c>
      <c r="Q58" s="88">
        <f t="shared" si="12"/>
        <v>0</v>
      </c>
      <c r="R58" s="93">
        <f t="shared" si="2"/>
        <v>0</v>
      </c>
      <c r="S58" s="87">
        <f t="shared" si="4"/>
        <v>0</v>
      </c>
      <c r="T58" s="96">
        <f t="shared" si="5"/>
        <v>0</v>
      </c>
      <c r="U58" s="89">
        <f t="shared" si="6"/>
        <v>0</v>
      </c>
      <c r="V58" s="88">
        <f t="shared" si="14"/>
        <v>0</v>
      </c>
      <c r="W58" s="87">
        <f t="shared" si="8"/>
        <v>0</v>
      </c>
      <c r="X58" s="96">
        <f t="shared" si="14"/>
        <v>0</v>
      </c>
      <c r="Y58" s="48">
        <v>57</v>
      </c>
    </row>
    <row r="59" spans="1:25">
      <c r="A59" s="48" t="s">
        <v>85</v>
      </c>
      <c r="B59" s="153">
        <v>0</v>
      </c>
      <c r="C59" s="153">
        <v>0</v>
      </c>
      <c r="D59" s="153">
        <v>0</v>
      </c>
      <c r="E59" s="153">
        <v>0</v>
      </c>
      <c r="F59" s="153">
        <v>0</v>
      </c>
      <c r="G59" s="153">
        <v>0</v>
      </c>
      <c r="H59" s="153">
        <v>0</v>
      </c>
      <c r="I59" s="153">
        <v>0</v>
      </c>
      <c r="J59" s="153">
        <v>0</v>
      </c>
      <c r="K59" s="153">
        <v>0</v>
      </c>
      <c r="L59" s="153">
        <v>0</v>
      </c>
      <c r="M59" s="153">
        <v>0</v>
      </c>
      <c r="N59" s="153">
        <f t="shared" si="21"/>
        <v>0</v>
      </c>
      <c r="Q59" s="88">
        <f t="shared" si="12"/>
        <v>0</v>
      </c>
      <c r="R59" s="93">
        <f t="shared" si="2"/>
        <v>0</v>
      </c>
      <c r="S59" s="87">
        <f t="shared" si="4"/>
        <v>0</v>
      </c>
      <c r="T59" s="96">
        <f t="shared" si="5"/>
        <v>0</v>
      </c>
      <c r="U59" s="89">
        <f t="shared" si="6"/>
        <v>0</v>
      </c>
      <c r="V59" s="88">
        <f t="shared" si="14"/>
        <v>0</v>
      </c>
      <c r="W59" s="87">
        <f t="shared" si="8"/>
        <v>0</v>
      </c>
      <c r="X59" s="96">
        <f t="shared" si="14"/>
        <v>0</v>
      </c>
      <c r="Y59" s="48">
        <v>58</v>
      </c>
    </row>
    <row r="60" spans="1:25">
      <c r="A60" s="48" t="s">
        <v>86</v>
      </c>
      <c r="B60" s="153">
        <v>0</v>
      </c>
      <c r="C60" s="153">
        <v>0</v>
      </c>
      <c r="D60" s="153">
        <v>0</v>
      </c>
      <c r="E60" s="153">
        <v>0</v>
      </c>
      <c r="F60" s="153">
        <v>0</v>
      </c>
      <c r="G60" s="153">
        <v>0</v>
      </c>
      <c r="H60" s="153">
        <v>0</v>
      </c>
      <c r="I60" s="153">
        <v>0</v>
      </c>
      <c r="J60" s="153">
        <v>0</v>
      </c>
      <c r="K60" s="153">
        <v>0</v>
      </c>
      <c r="L60" s="153">
        <v>0</v>
      </c>
      <c r="M60" s="153">
        <v>0</v>
      </c>
      <c r="N60" s="153">
        <f t="shared" si="21"/>
        <v>0</v>
      </c>
      <c r="Q60" s="88">
        <f t="shared" si="12"/>
        <v>0</v>
      </c>
      <c r="R60" s="93">
        <f t="shared" si="2"/>
        <v>0</v>
      </c>
      <c r="S60" s="87">
        <f t="shared" si="4"/>
        <v>0</v>
      </c>
      <c r="T60" s="96">
        <f t="shared" si="5"/>
        <v>0</v>
      </c>
      <c r="U60" s="89">
        <f t="shared" si="6"/>
        <v>0</v>
      </c>
      <c r="V60" s="88">
        <f t="shared" si="14"/>
        <v>0</v>
      </c>
      <c r="W60" s="87">
        <f t="shared" si="8"/>
        <v>0</v>
      </c>
      <c r="X60" s="96">
        <f t="shared" si="14"/>
        <v>0</v>
      </c>
      <c r="Y60" s="48">
        <v>59</v>
      </c>
    </row>
    <row r="61" spans="1:25">
      <c r="A61" s="48" t="s">
        <v>68</v>
      </c>
      <c r="B61" s="153">
        <v>0</v>
      </c>
      <c r="C61" s="153">
        <v>0</v>
      </c>
      <c r="D61" s="153">
        <v>0</v>
      </c>
      <c r="E61" s="153">
        <v>0</v>
      </c>
      <c r="F61" s="153">
        <v>0</v>
      </c>
      <c r="G61" s="153">
        <v>0</v>
      </c>
      <c r="H61" s="153">
        <v>0</v>
      </c>
      <c r="I61" s="153">
        <v>0</v>
      </c>
      <c r="J61" s="153">
        <v>0</v>
      </c>
      <c r="K61" s="153">
        <v>0</v>
      </c>
      <c r="L61" s="153">
        <v>0</v>
      </c>
      <c r="M61" s="153">
        <v>0</v>
      </c>
      <c r="N61" s="153">
        <f t="shared" si="21"/>
        <v>0</v>
      </c>
      <c r="Q61" s="88">
        <f t="shared" si="12"/>
        <v>0</v>
      </c>
      <c r="R61" s="93">
        <f t="shared" si="2"/>
        <v>0</v>
      </c>
      <c r="S61" s="87">
        <f t="shared" si="4"/>
        <v>0</v>
      </c>
      <c r="T61" s="96">
        <f t="shared" si="5"/>
        <v>0</v>
      </c>
      <c r="U61" s="89">
        <f t="shared" si="6"/>
        <v>0</v>
      </c>
      <c r="V61" s="88">
        <f t="shared" si="14"/>
        <v>0</v>
      </c>
      <c r="W61" s="87">
        <f t="shared" si="8"/>
        <v>0</v>
      </c>
      <c r="X61" s="96">
        <f t="shared" si="14"/>
        <v>0</v>
      </c>
      <c r="Y61" s="48">
        <v>60</v>
      </c>
    </row>
    <row r="62" spans="1:25">
      <c r="A62" s="48" t="s">
        <v>56</v>
      </c>
      <c r="B62" s="153">
        <v>1761.0422499999997</v>
      </c>
      <c r="C62" s="153">
        <v>1500.9894999999999</v>
      </c>
      <c r="D62" s="153">
        <v>1543.1887499999998</v>
      </c>
      <c r="E62" s="153">
        <v>956.26350000000002</v>
      </c>
      <c r="F62" s="153">
        <v>1123.0925</v>
      </c>
      <c r="G62" s="153">
        <v>585.66449999999998</v>
      </c>
      <c r="H62" s="153">
        <v>726.25349999999992</v>
      </c>
      <c r="I62" s="153">
        <v>1271.1537499999999</v>
      </c>
      <c r="J62" s="153">
        <v>1118.40825</v>
      </c>
      <c r="K62" s="153">
        <v>1062.3612499999999</v>
      </c>
      <c r="L62" s="153">
        <v>890.6635</v>
      </c>
      <c r="M62" s="153">
        <v>2649.2969999999996</v>
      </c>
      <c r="N62" s="153">
        <f>SUM(B62:M62)</f>
        <v>15188.378249999998</v>
      </c>
      <c r="Q62" s="88">
        <f t="shared" si="12"/>
        <v>4805.2204999999994</v>
      </c>
      <c r="R62" s="93">
        <f t="shared" si="2"/>
        <v>4805.2204999999994</v>
      </c>
      <c r="S62" s="87">
        <f t="shared" si="4"/>
        <v>2665.0204999999996</v>
      </c>
      <c r="T62" s="96">
        <f t="shared" si="5"/>
        <v>7470.2409999999991</v>
      </c>
      <c r="U62" s="89">
        <f t="shared" si="6"/>
        <v>3115.8154999999997</v>
      </c>
      <c r="V62" s="88">
        <f t="shared" si="14"/>
        <v>10586.056499999999</v>
      </c>
      <c r="W62" s="87">
        <f t="shared" si="8"/>
        <v>4602.3217499999992</v>
      </c>
      <c r="X62" s="96">
        <f t="shared" si="14"/>
        <v>15188.378249999998</v>
      </c>
      <c r="Y62" s="48">
        <v>61</v>
      </c>
    </row>
    <row r="63" spans="1:25">
      <c r="A63" s="48" t="s">
        <v>87</v>
      </c>
      <c r="B63" s="153">
        <v>0</v>
      </c>
      <c r="C63" s="153">
        <v>0</v>
      </c>
      <c r="D63" s="153">
        <v>0</v>
      </c>
      <c r="E63" s="153">
        <v>0</v>
      </c>
      <c r="F63" s="153">
        <v>0</v>
      </c>
      <c r="G63" s="153">
        <v>0</v>
      </c>
      <c r="H63" s="153">
        <v>0</v>
      </c>
      <c r="I63" s="153">
        <v>0</v>
      </c>
      <c r="J63" s="153">
        <v>0</v>
      </c>
      <c r="K63" s="153">
        <v>0</v>
      </c>
      <c r="L63" s="153">
        <v>0</v>
      </c>
      <c r="M63" s="153">
        <v>0</v>
      </c>
      <c r="N63" s="153">
        <f t="shared" si="21"/>
        <v>0</v>
      </c>
      <c r="Q63" s="88">
        <f t="shared" si="12"/>
        <v>0</v>
      </c>
      <c r="R63" s="93">
        <f t="shared" si="2"/>
        <v>0</v>
      </c>
      <c r="S63" s="87">
        <f t="shared" si="4"/>
        <v>0</v>
      </c>
      <c r="T63" s="96">
        <f t="shared" si="5"/>
        <v>0</v>
      </c>
      <c r="U63" s="89">
        <f t="shared" si="6"/>
        <v>0</v>
      </c>
      <c r="V63" s="88">
        <f t="shared" si="14"/>
        <v>0</v>
      </c>
      <c r="W63" s="87">
        <f t="shared" si="8"/>
        <v>0</v>
      </c>
      <c r="X63" s="96">
        <f t="shared" si="14"/>
        <v>0</v>
      </c>
      <c r="Y63" s="48">
        <v>62</v>
      </c>
    </row>
    <row r="64" spans="1:25">
      <c r="N64" s="153" t="s">
        <v>1</v>
      </c>
      <c r="Q64" s="88"/>
      <c r="R64" s="93"/>
      <c r="S64" s="87"/>
      <c r="T64" s="96"/>
      <c r="U64" s="89"/>
      <c r="V64" s="88" t="s">
        <v>1</v>
      </c>
      <c r="W64" s="87"/>
      <c r="X64" s="96" t="s">
        <v>1</v>
      </c>
      <c r="Y64" s="48">
        <v>63</v>
      </c>
    </row>
    <row r="65" spans="1:27">
      <c r="A65" s="61" t="s">
        <v>10</v>
      </c>
      <c r="B65" s="154">
        <f>+B66+B78</f>
        <v>11698266.555</v>
      </c>
      <c r="C65" s="154">
        <f t="shared" ref="C65:N65" si="22">+C66+C78</f>
        <v>17154142.785</v>
      </c>
      <c r="D65" s="154">
        <f t="shared" si="22"/>
        <v>16322173.559999999</v>
      </c>
      <c r="E65" s="154">
        <f t="shared" si="22"/>
        <v>21234904.559999999</v>
      </c>
      <c r="F65" s="154">
        <f t="shared" si="22"/>
        <v>22078416.104999997</v>
      </c>
      <c r="G65" s="154">
        <f t="shared" si="22"/>
        <v>17320055.862149999</v>
      </c>
      <c r="H65" s="154">
        <f t="shared" si="22"/>
        <v>13235276.879549999</v>
      </c>
      <c r="I65" s="154">
        <f t="shared" si="22"/>
        <v>13543405.52895</v>
      </c>
      <c r="J65" s="154">
        <f t="shared" si="22"/>
        <v>11759962.522050001</v>
      </c>
      <c r="K65" s="154">
        <f t="shared" si="22"/>
        <v>11634389.459999997</v>
      </c>
      <c r="L65" s="154">
        <f t="shared" si="22"/>
        <v>12963285.989999998</v>
      </c>
      <c r="M65" s="154">
        <f t="shared" si="22"/>
        <v>21396897.170999996</v>
      </c>
      <c r="N65" s="155">
        <f t="shared" si="22"/>
        <v>190341176.97869998</v>
      </c>
      <c r="O65" s="87" t="s">
        <v>381</v>
      </c>
      <c r="P65" s="128"/>
      <c r="Q65" s="93">
        <f>SUM(B65:D65)</f>
        <v>45174582.899999999</v>
      </c>
      <c r="R65" s="93">
        <f t="shared" si="2"/>
        <v>45174582.899999999</v>
      </c>
      <c r="S65" s="86">
        <f t="shared" si="4"/>
        <v>60633376.52714999</v>
      </c>
      <c r="T65" s="96">
        <f t="shared" si="5"/>
        <v>105807959.42714998</v>
      </c>
      <c r="U65" s="95">
        <f t="shared" si="6"/>
        <v>38538644.930550002</v>
      </c>
      <c r="V65" s="93">
        <f t="shared" si="14"/>
        <v>144346604.35769999</v>
      </c>
      <c r="W65" s="86">
        <f t="shared" si="8"/>
        <v>45994572.620999992</v>
      </c>
      <c r="X65" s="94">
        <f t="shared" si="14"/>
        <v>190341176.97869998</v>
      </c>
      <c r="Y65" s="48">
        <v>64</v>
      </c>
    </row>
    <row r="66" spans="1:27">
      <c r="A66" s="48" t="s">
        <v>88</v>
      </c>
      <c r="B66" s="153">
        <f>SUM(B67:B76)</f>
        <v>11292151.185000001</v>
      </c>
      <c r="C66" s="153">
        <f t="shared" ref="C66:N66" si="23">SUM(C67:C76)</f>
        <v>16130362.184999999</v>
      </c>
      <c r="D66" s="153">
        <f t="shared" si="23"/>
        <v>9256990.3200000003</v>
      </c>
      <c r="E66" s="153">
        <f t="shared" si="23"/>
        <v>19016303.399999999</v>
      </c>
      <c r="F66" s="153">
        <f t="shared" si="23"/>
        <v>20123619.884999998</v>
      </c>
      <c r="G66" s="153">
        <f t="shared" si="23"/>
        <v>15961258.523699997</v>
      </c>
      <c r="H66" s="153">
        <f t="shared" si="23"/>
        <v>11837490.314849999</v>
      </c>
      <c r="I66" s="153">
        <f t="shared" si="23"/>
        <v>12226875.4791</v>
      </c>
      <c r="J66" s="153">
        <f t="shared" si="23"/>
        <v>10449111.3102</v>
      </c>
      <c r="K66" s="153">
        <f t="shared" si="23"/>
        <v>11634389.459999997</v>
      </c>
      <c r="L66" s="153">
        <f t="shared" si="23"/>
        <v>12280004.864999998</v>
      </c>
      <c r="M66" s="153">
        <f t="shared" si="23"/>
        <v>17239718.240999997</v>
      </c>
      <c r="N66" s="153">
        <f t="shared" si="23"/>
        <v>167448275.16884997</v>
      </c>
      <c r="Q66" s="88">
        <f t="shared" si="12"/>
        <v>36679503.689999998</v>
      </c>
      <c r="R66" s="93">
        <f t="shared" si="2"/>
        <v>36679503.689999998</v>
      </c>
      <c r="S66" s="87">
        <f t="shared" si="4"/>
        <v>55101181.808699995</v>
      </c>
      <c r="T66" s="96">
        <f>SUM(R66:S66)</f>
        <v>91780685.498699993</v>
      </c>
      <c r="U66" s="89">
        <f t="shared" si="6"/>
        <v>34513477.104149997</v>
      </c>
      <c r="V66" s="88">
        <f t="shared" si="14"/>
        <v>126294162.60284999</v>
      </c>
      <c r="W66" s="87">
        <f t="shared" si="8"/>
        <v>41154112.565999992</v>
      </c>
      <c r="X66" s="96">
        <f t="shared" si="14"/>
        <v>167448275.16884997</v>
      </c>
      <c r="Y66" s="48">
        <v>65</v>
      </c>
      <c r="AA66" s="148"/>
    </row>
    <row r="67" spans="1:27">
      <c r="A67" s="48" t="s">
        <v>89</v>
      </c>
      <c r="B67" s="153">
        <v>8253841.4099999992</v>
      </c>
      <c r="C67" s="153">
        <v>10023495.795</v>
      </c>
      <c r="D67" s="153">
        <v>9313771.4550000001</v>
      </c>
      <c r="E67" s="153">
        <v>11832574.364999998</v>
      </c>
      <c r="F67" s="153">
        <v>10605415.229999999</v>
      </c>
      <c r="G67" s="153">
        <v>12153461.345549999</v>
      </c>
      <c r="H67" s="153">
        <v>9050206.2727499995</v>
      </c>
      <c r="I67" s="153">
        <v>9615288.9177000001</v>
      </c>
      <c r="J67" s="153">
        <v>8127583.6540499991</v>
      </c>
      <c r="K67" s="153">
        <v>7983113.3549999995</v>
      </c>
      <c r="L67" s="153">
        <v>8250150.5999999996</v>
      </c>
      <c r="M67" s="153">
        <v>8317176.7859999994</v>
      </c>
      <c r="N67" s="153">
        <f>SUM(B67:M67)</f>
        <v>113526079.18604997</v>
      </c>
      <c r="Q67" s="88">
        <f>SUM(B67:D67)</f>
        <v>27591108.659999996</v>
      </c>
      <c r="R67" s="93">
        <f t="shared" si="2"/>
        <v>27591108.659999996</v>
      </c>
      <c r="S67" s="87">
        <f t="shared" si="4"/>
        <v>34591450.940549999</v>
      </c>
      <c r="T67" s="96">
        <f t="shared" si="5"/>
        <v>62182559.600549996</v>
      </c>
      <c r="U67" s="89">
        <f t="shared" si="6"/>
        <v>26793078.844499998</v>
      </c>
      <c r="V67" s="88">
        <f t="shared" si="14"/>
        <v>88975638.445050001</v>
      </c>
      <c r="W67" s="87">
        <f t="shared" si="8"/>
        <v>24550440.740999997</v>
      </c>
      <c r="X67" s="96">
        <f t="shared" si="14"/>
        <v>113526079.18605</v>
      </c>
      <c r="Y67" s="48">
        <v>66</v>
      </c>
    </row>
    <row r="68" spans="1:27">
      <c r="A68" s="48" t="s">
        <v>369</v>
      </c>
      <c r="B68" s="153">
        <v>931990.59</v>
      </c>
      <c r="C68" s="153">
        <v>1342261.4849999999</v>
      </c>
      <c r="D68" s="153">
        <v>985152.33</v>
      </c>
      <c r="E68" s="153">
        <v>1457613.2699999998</v>
      </c>
      <c r="F68" s="153">
        <v>1315922.8049999999</v>
      </c>
      <c r="G68" s="153">
        <v>1280545.9253999998</v>
      </c>
      <c r="H68" s="153">
        <v>1079781.0862499999</v>
      </c>
      <c r="I68" s="153">
        <v>1168535.9173499998</v>
      </c>
      <c r="J68" s="153">
        <v>935838.64754999999</v>
      </c>
      <c r="K68" s="153">
        <v>916468.69499999995</v>
      </c>
      <c r="L68" s="153">
        <v>945288.2699999999</v>
      </c>
      <c r="M68" s="153">
        <v>959773.09499999997</v>
      </c>
      <c r="N68" s="153">
        <f t="shared" ref="N68:N90" si="24">SUM(B68:M68)</f>
        <v>13319172.11655</v>
      </c>
      <c r="Q68" s="88">
        <f t="shared" si="12"/>
        <v>3259404.4049999998</v>
      </c>
      <c r="R68" s="93">
        <f t="shared" si="2"/>
        <v>3259404.4049999998</v>
      </c>
      <c r="S68" s="87">
        <f t="shared" si="4"/>
        <v>4054082.0003999993</v>
      </c>
      <c r="T68" s="96">
        <f>SUM(R68:S68)</f>
        <v>7313486.4053999986</v>
      </c>
      <c r="U68" s="89">
        <f t="shared" si="6"/>
        <v>3184155.6511499994</v>
      </c>
      <c r="V68" s="88">
        <f t="shared" si="14"/>
        <v>10497642.056549998</v>
      </c>
      <c r="W68" s="87">
        <f t="shared" si="8"/>
        <v>2821530.0599999996</v>
      </c>
      <c r="X68" s="96">
        <f t="shared" si="14"/>
        <v>13319172.116549999</v>
      </c>
      <c r="Y68" s="48">
        <v>67</v>
      </c>
    </row>
    <row r="69" spans="1:27">
      <c r="A69" s="48" t="s">
        <v>92</v>
      </c>
      <c r="B69" s="153">
        <v>596040.97499999998</v>
      </c>
      <c r="C69" s="153">
        <v>3073479.0749999997</v>
      </c>
      <c r="D69" s="153">
        <v>-3662086.6799999997</v>
      </c>
      <c r="E69" s="153">
        <v>1614.6</v>
      </c>
      <c r="F69" s="153">
        <v>1236.8249999999998</v>
      </c>
      <c r="G69" s="153">
        <v>760.72499999999991</v>
      </c>
      <c r="H69" s="153">
        <v>2134.7185500000001</v>
      </c>
      <c r="I69" s="153">
        <v>788.71139999999991</v>
      </c>
      <c r="J69" s="153">
        <v>1138.4585999999999</v>
      </c>
      <c r="K69" s="153">
        <v>0</v>
      </c>
      <c r="L69" s="153">
        <v>386960.62499999994</v>
      </c>
      <c r="M69" s="153">
        <v>6362046.6749999998</v>
      </c>
      <c r="N69" s="153">
        <f t="shared" si="24"/>
        <v>6764114.7085499996</v>
      </c>
      <c r="Q69" s="88">
        <f t="shared" si="12"/>
        <v>7433.3700000001118</v>
      </c>
      <c r="R69" s="93">
        <f t="shared" si="2"/>
        <v>7433.3700000001118</v>
      </c>
      <c r="S69" s="87">
        <f t="shared" si="4"/>
        <v>3612.1499999999996</v>
      </c>
      <c r="T69" s="96">
        <f>SUM(R69:S69)</f>
        <v>11045.520000000111</v>
      </c>
      <c r="U69" s="89">
        <f t="shared" si="6"/>
        <v>4061.8885499999997</v>
      </c>
      <c r="V69" s="88">
        <f t="shared" si="14"/>
        <v>15107.408550000111</v>
      </c>
      <c r="W69" s="87">
        <f t="shared" si="8"/>
        <v>6749007.2999999998</v>
      </c>
      <c r="X69" s="96">
        <f t="shared" si="14"/>
        <v>6764114.7085499996</v>
      </c>
      <c r="Y69" s="48">
        <v>68</v>
      </c>
    </row>
    <row r="70" spans="1:27">
      <c r="A70" s="48" t="s">
        <v>370</v>
      </c>
      <c r="B70" s="153">
        <v>346355.50499999995</v>
      </c>
      <c r="C70" s="153">
        <v>380743.37999999995</v>
      </c>
      <c r="D70" s="153">
        <v>330174.315</v>
      </c>
      <c r="E70" s="153">
        <v>306184.05</v>
      </c>
      <c r="F70" s="153">
        <v>323817.34499999997</v>
      </c>
      <c r="G70" s="153">
        <v>296909.78759999998</v>
      </c>
      <c r="H70" s="153">
        <v>296332.21619999997</v>
      </c>
      <c r="I70" s="153">
        <v>300671.03969999996</v>
      </c>
      <c r="J70" s="153">
        <v>270097.31565</v>
      </c>
      <c r="K70" s="153">
        <v>306575.27999999997</v>
      </c>
      <c r="L70" s="153">
        <v>297389.65499999997</v>
      </c>
      <c r="M70" s="153">
        <v>335764.35</v>
      </c>
      <c r="N70" s="153">
        <f t="shared" si="24"/>
        <v>3791014.2391499993</v>
      </c>
      <c r="Q70" s="88">
        <f t="shared" si="12"/>
        <v>1057273.2</v>
      </c>
      <c r="R70" s="93">
        <f t="shared" si="2"/>
        <v>1057273.2</v>
      </c>
      <c r="S70" s="87">
        <f t="shared" si="4"/>
        <v>926911.18259999994</v>
      </c>
      <c r="T70" s="96">
        <f>SUM(R70:S70)</f>
        <v>1984184.3825999999</v>
      </c>
      <c r="U70" s="89">
        <f t="shared" si="6"/>
        <v>867100.57154999999</v>
      </c>
      <c r="V70" s="88">
        <f t="shared" si="14"/>
        <v>2851284.9541499997</v>
      </c>
      <c r="W70" s="87">
        <f t="shared" si="8"/>
        <v>939729.28499999992</v>
      </c>
      <c r="X70" s="96">
        <f t="shared" si="14"/>
        <v>3791014.2391499998</v>
      </c>
      <c r="Y70" s="48">
        <v>69</v>
      </c>
    </row>
    <row r="71" spans="1:27">
      <c r="A71" s="48" t="s">
        <v>371</v>
      </c>
      <c r="B71" s="153">
        <v>306294.79499999998</v>
      </c>
      <c r="C71" s="153">
        <v>415016.37</v>
      </c>
      <c r="D71" s="153">
        <v>301213.98</v>
      </c>
      <c r="E71" s="153">
        <v>234134.59499999997</v>
      </c>
      <c r="F71" s="153">
        <v>318316.31999999995</v>
      </c>
      <c r="G71" s="153">
        <v>389845.47014999995</v>
      </c>
      <c r="H71" s="153">
        <v>336998.49434999994</v>
      </c>
      <c r="I71" s="153">
        <v>339104.26394999993</v>
      </c>
      <c r="J71" s="153">
        <v>305505.51434999995</v>
      </c>
      <c r="K71" s="153">
        <v>408436.87499999994</v>
      </c>
      <c r="L71" s="153">
        <v>318304.935</v>
      </c>
      <c r="M71" s="153">
        <v>327922.15499999997</v>
      </c>
      <c r="N71" s="153">
        <f t="shared" si="24"/>
        <v>4001093.7677999996</v>
      </c>
      <c r="Q71" s="88">
        <f t="shared" si="12"/>
        <v>1022525.145</v>
      </c>
      <c r="R71" s="93">
        <f t="shared" si="2"/>
        <v>1022525.145</v>
      </c>
      <c r="S71" s="87">
        <f t="shared" si="4"/>
        <v>942296.38514999987</v>
      </c>
      <c r="T71" s="96">
        <f t="shared" si="5"/>
        <v>1964821.53015</v>
      </c>
      <c r="U71" s="89">
        <f t="shared" si="6"/>
        <v>981608.27264999982</v>
      </c>
      <c r="V71" s="88">
        <f t="shared" si="14"/>
        <v>2946429.8027999997</v>
      </c>
      <c r="W71" s="87">
        <f t="shared" si="8"/>
        <v>1054663.9649999999</v>
      </c>
      <c r="X71" s="96">
        <f t="shared" si="14"/>
        <v>4001093.7677999996</v>
      </c>
      <c r="Y71" s="48">
        <v>70</v>
      </c>
    </row>
    <row r="72" spans="1:27">
      <c r="A72" s="48" t="s">
        <v>372</v>
      </c>
      <c r="B72" s="153">
        <v>345812.12999999995</v>
      </c>
      <c r="C72" s="153">
        <v>349988.35499999998</v>
      </c>
      <c r="D72" s="153">
        <v>349988.35499999998</v>
      </c>
      <c r="E72" s="153">
        <v>664699.7699999999</v>
      </c>
      <c r="F72" s="153">
        <v>349988.35499999998</v>
      </c>
      <c r="G72" s="153">
        <v>325741.65839999996</v>
      </c>
      <c r="H72" s="153">
        <v>582436.06559999997</v>
      </c>
      <c r="I72" s="153">
        <v>305628.07905</v>
      </c>
      <c r="J72" s="153">
        <v>305628.07905</v>
      </c>
      <c r="K72" s="153">
        <v>414044.50499999995</v>
      </c>
      <c r="L72" s="153">
        <v>345451.94999999995</v>
      </c>
      <c r="M72" s="153">
        <v>345451.94999999995</v>
      </c>
      <c r="N72" s="153">
        <f t="shared" si="24"/>
        <v>4684859.2520999992</v>
      </c>
      <c r="Q72" s="88">
        <f t="shared" si="12"/>
        <v>1045788.8399999999</v>
      </c>
      <c r="R72" s="93">
        <f t="shared" ref="R72:R137" si="25">Q72</f>
        <v>1045788.8399999999</v>
      </c>
      <c r="S72" s="87">
        <f t="shared" si="4"/>
        <v>1340429.7833999998</v>
      </c>
      <c r="T72" s="96">
        <f t="shared" si="5"/>
        <v>2386218.6233999999</v>
      </c>
      <c r="U72" s="89">
        <f t="shared" si="6"/>
        <v>1193692.2237</v>
      </c>
      <c r="V72" s="88">
        <f t="shared" si="14"/>
        <v>3579910.8470999999</v>
      </c>
      <c r="W72" s="87">
        <f t="shared" si="8"/>
        <v>1104948.4049999998</v>
      </c>
      <c r="X72" s="96">
        <f t="shared" si="14"/>
        <v>4684859.2521000002</v>
      </c>
      <c r="Y72" s="48">
        <v>71</v>
      </c>
    </row>
    <row r="73" spans="1:27">
      <c r="A73" s="48" t="s">
        <v>373</v>
      </c>
      <c r="B73" s="153">
        <v>459535.86</v>
      </c>
      <c r="C73" s="153">
        <v>506024.95499999996</v>
      </c>
      <c r="D73" s="153">
        <v>407896.60499999998</v>
      </c>
      <c r="E73" s="153">
        <v>442516.31999999995</v>
      </c>
      <c r="F73" s="153">
        <v>489966.92999999993</v>
      </c>
      <c r="G73" s="153">
        <v>464221.75004999997</v>
      </c>
      <c r="H73" s="153">
        <v>445314.03884999995</v>
      </c>
      <c r="I73" s="153">
        <v>449640.44234999997</v>
      </c>
      <c r="J73" s="153">
        <v>447347.88629999995</v>
      </c>
      <c r="K73" s="153">
        <v>477376.15499999997</v>
      </c>
      <c r="L73" s="153">
        <v>495212.30999999994</v>
      </c>
      <c r="M73" s="153">
        <v>497030.80499999993</v>
      </c>
      <c r="N73" s="153">
        <f t="shared" si="24"/>
        <v>5582084.0575499991</v>
      </c>
      <c r="Q73" s="88">
        <f t="shared" si="12"/>
        <v>1373457.42</v>
      </c>
      <c r="R73" s="93">
        <f t="shared" si="25"/>
        <v>1373457.42</v>
      </c>
      <c r="S73" s="87">
        <f t="shared" si="4"/>
        <v>1396705.0000499999</v>
      </c>
      <c r="T73" s="96">
        <f t="shared" ref="T73:T135" si="26">SUM(R73:S73)</f>
        <v>2770162.4200499998</v>
      </c>
      <c r="U73" s="89">
        <f t="shared" si="6"/>
        <v>1342302.3674999999</v>
      </c>
      <c r="V73" s="88">
        <f t="shared" si="14"/>
        <v>4112464.7875499995</v>
      </c>
      <c r="W73" s="87">
        <f t="shared" si="8"/>
        <v>1469619.2699999998</v>
      </c>
      <c r="X73" s="96">
        <f t="shared" si="14"/>
        <v>5582084.0575499991</v>
      </c>
      <c r="Y73" s="48">
        <v>72</v>
      </c>
    </row>
    <row r="74" spans="1:27">
      <c r="A74" s="48" t="s">
        <v>374</v>
      </c>
      <c r="B74" s="153">
        <v>52279.92</v>
      </c>
      <c r="C74" s="153">
        <v>39352.769999999997</v>
      </c>
      <c r="D74" s="153">
        <v>29546.144999999997</v>
      </c>
      <c r="E74" s="153">
        <v>40990.14</v>
      </c>
      <c r="F74" s="153">
        <v>43664.579999999994</v>
      </c>
      <c r="G74" s="153">
        <v>680409.3415499999</v>
      </c>
      <c r="H74" s="153">
        <v>44287.422299999998</v>
      </c>
      <c r="I74" s="153">
        <v>47218.107599999996</v>
      </c>
      <c r="J74" s="153">
        <v>55971.754649999995</v>
      </c>
      <c r="K74" s="153">
        <v>85718.7</v>
      </c>
      <c r="L74" s="153">
        <v>89549.234999999986</v>
      </c>
      <c r="M74" s="153">
        <v>94552.424999999988</v>
      </c>
      <c r="N74" s="153">
        <f t="shared" ref="N74:N75" si="27">SUM(B74:M74)</f>
        <v>1303540.5410999998</v>
      </c>
      <c r="Q74" s="88">
        <f t="shared" ref="Q74:Q75" si="28">SUM(B74:D74)</f>
        <v>121178.83499999999</v>
      </c>
      <c r="R74" s="93">
        <f t="shared" ref="R74:R75" si="29">Q74</f>
        <v>121178.83499999999</v>
      </c>
      <c r="S74" s="87">
        <f t="shared" ref="S74:S75" si="30">SUM(E74:G74)</f>
        <v>765064.06154999987</v>
      </c>
      <c r="T74" s="96">
        <f t="shared" ref="T74:T75" si="31">SUM(R74:S74)</f>
        <v>886242.89654999983</v>
      </c>
      <c r="U74" s="89">
        <f t="shared" ref="U74:U75" si="32">SUM(H74:J74)</f>
        <v>147477.28454999998</v>
      </c>
      <c r="V74" s="88">
        <f t="shared" ref="V74:V75" si="33">SUM(T74:U74)</f>
        <v>1033720.1810999998</v>
      </c>
      <c r="W74" s="87">
        <f t="shared" ref="W74:W75" si="34">SUM(K74:M74)</f>
        <v>269820.36</v>
      </c>
      <c r="X74" s="96">
        <f t="shared" ref="X74:X75" si="35">SUM(V74:W74)</f>
        <v>1303540.5410999998</v>
      </c>
      <c r="Y74" s="48">
        <v>73</v>
      </c>
    </row>
    <row r="75" spans="1:27">
      <c r="A75" s="48" t="s">
        <v>335</v>
      </c>
      <c r="B75" s="153">
        <v>0</v>
      </c>
      <c r="C75" s="153">
        <v>0</v>
      </c>
      <c r="D75" s="153">
        <v>1201333.8149999999</v>
      </c>
      <c r="E75" s="153">
        <v>1742445.2699999998</v>
      </c>
      <c r="F75" s="153">
        <v>6675291.4949999992</v>
      </c>
      <c r="G75" s="153">
        <v>369362.51999999996</v>
      </c>
      <c r="H75" s="153">
        <v>0</v>
      </c>
      <c r="I75" s="153">
        <v>0</v>
      </c>
      <c r="J75" s="153">
        <v>0</v>
      </c>
      <c r="K75" s="153">
        <v>1042655.8949999999</v>
      </c>
      <c r="L75" s="153">
        <v>1151697.2849999999</v>
      </c>
      <c r="M75" s="153">
        <v>0</v>
      </c>
      <c r="N75" s="153">
        <f t="shared" si="27"/>
        <v>12182786.279999997</v>
      </c>
      <c r="Q75" s="88">
        <f t="shared" si="28"/>
        <v>1201333.8149999999</v>
      </c>
      <c r="R75" s="93">
        <f t="shared" si="29"/>
        <v>1201333.8149999999</v>
      </c>
      <c r="S75" s="87">
        <f t="shared" si="30"/>
        <v>8787099.2849999983</v>
      </c>
      <c r="T75" s="96">
        <f t="shared" si="31"/>
        <v>9988433.0999999978</v>
      </c>
      <c r="U75" s="89">
        <f t="shared" si="32"/>
        <v>0</v>
      </c>
      <c r="V75" s="88">
        <f t="shared" si="33"/>
        <v>9988433.0999999978</v>
      </c>
      <c r="W75" s="87">
        <f t="shared" si="34"/>
        <v>2194353.1799999997</v>
      </c>
      <c r="X75" s="96">
        <f t="shared" si="35"/>
        <v>12182786.279999997</v>
      </c>
      <c r="Y75" s="48">
        <v>74</v>
      </c>
    </row>
    <row r="76" spans="1:27">
      <c r="A76" s="48" t="s">
        <v>336</v>
      </c>
      <c r="B76" s="153">
        <v>0</v>
      </c>
      <c r="C76" s="153">
        <v>0</v>
      </c>
      <c r="D76" s="153">
        <v>0</v>
      </c>
      <c r="E76" s="153">
        <v>2293531.02</v>
      </c>
      <c r="F76" s="153">
        <v>0</v>
      </c>
      <c r="G76" s="153">
        <v>0</v>
      </c>
      <c r="H76" s="153">
        <v>0</v>
      </c>
      <c r="I76" s="153">
        <v>0</v>
      </c>
      <c r="J76" s="153">
        <v>0</v>
      </c>
      <c r="K76" s="153">
        <v>0</v>
      </c>
      <c r="L76" s="153">
        <v>0</v>
      </c>
      <c r="M76" s="153">
        <v>0</v>
      </c>
      <c r="N76" s="153">
        <f t="shared" si="24"/>
        <v>2293531.02</v>
      </c>
      <c r="Q76" s="88">
        <f t="shared" si="12"/>
        <v>0</v>
      </c>
      <c r="R76" s="93">
        <f t="shared" si="25"/>
        <v>0</v>
      </c>
      <c r="S76" s="87">
        <f t="shared" si="4"/>
        <v>2293531.02</v>
      </c>
      <c r="T76" s="96">
        <f t="shared" si="26"/>
        <v>2293531.02</v>
      </c>
      <c r="U76" s="89">
        <f t="shared" si="6"/>
        <v>0</v>
      </c>
      <c r="V76" s="88">
        <f t="shared" si="14"/>
        <v>2293531.02</v>
      </c>
      <c r="W76" s="87">
        <f t="shared" si="8"/>
        <v>0</v>
      </c>
      <c r="X76" s="96">
        <f t="shared" si="14"/>
        <v>2293531.02</v>
      </c>
      <c r="Y76" s="48">
        <v>75</v>
      </c>
    </row>
    <row r="77" spans="1:27">
      <c r="Q77" s="88">
        <f t="shared" si="12"/>
        <v>0</v>
      </c>
      <c r="R77" s="93">
        <f t="shared" si="25"/>
        <v>0</v>
      </c>
      <c r="S77" s="87">
        <f t="shared" si="4"/>
        <v>0</v>
      </c>
      <c r="T77" s="96">
        <f t="shared" si="26"/>
        <v>0</v>
      </c>
      <c r="U77" s="89">
        <f t="shared" si="6"/>
        <v>0</v>
      </c>
      <c r="V77" s="88">
        <f t="shared" si="14"/>
        <v>0</v>
      </c>
      <c r="W77" s="87">
        <f t="shared" si="8"/>
        <v>0</v>
      </c>
      <c r="X77" s="96">
        <f t="shared" si="14"/>
        <v>0</v>
      </c>
      <c r="Y77" s="48">
        <v>76</v>
      </c>
    </row>
    <row r="78" spans="1:27">
      <c r="A78" s="48" t="s">
        <v>337</v>
      </c>
      <c r="B78" s="154">
        <f>+B79+B80+B81</f>
        <v>406115.37</v>
      </c>
      <c r="C78" s="154">
        <f t="shared" ref="C78:N78" si="36">+C79+C80+C81</f>
        <v>1023780.6</v>
      </c>
      <c r="D78" s="154">
        <f t="shared" si="36"/>
        <v>7065183.2399999993</v>
      </c>
      <c r="E78" s="154">
        <f t="shared" si="36"/>
        <v>2218601.16</v>
      </c>
      <c r="F78" s="154">
        <f t="shared" si="36"/>
        <v>1954796.2199999997</v>
      </c>
      <c r="G78" s="154">
        <f t="shared" si="36"/>
        <v>1358797.3384499999</v>
      </c>
      <c r="H78" s="154">
        <f t="shared" si="36"/>
        <v>1397786.5647</v>
      </c>
      <c r="I78" s="154">
        <f t="shared" si="36"/>
        <v>1316530.0498499998</v>
      </c>
      <c r="J78" s="154">
        <f t="shared" si="36"/>
        <v>1310851.2118500001</v>
      </c>
      <c r="K78" s="154">
        <f t="shared" si="36"/>
        <v>0</v>
      </c>
      <c r="L78" s="154">
        <f t="shared" si="36"/>
        <v>683281.125</v>
      </c>
      <c r="M78" s="154">
        <f t="shared" si="36"/>
        <v>4157178.9299999997</v>
      </c>
      <c r="N78" s="154">
        <f t="shared" si="36"/>
        <v>22892901.80985</v>
      </c>
      <c r="Q78" s="88"/>
      <c r="R78" s="93"/>
      <c r="S78" s="87"/>
      <c r="T78" s="96"/>
      <c r="U78" s="89"/>
      <c r="V78" s="88"/>
      <c r="W78" s="87"/>
      <c r="X78" s="96"/>
      <c r="AA78" s="48">
        <f>+AA79+X66</f>
        <v>190341176.97869998</v>
      </c>
    </row>
    <row r="79" spans="1:27">
      <c r="A79" s="48" t="s">
        <v>338</v>
      </c>
      <c r="B79" s="153">
        <v>406115.37</v>
      </c>
      <c r="C79" s="153">
        <v>1023780.6</v>
      </c>
      <c r="D79" s="153">
        <v>671926.1399999999</v>
      </c>
      <c r="E79" s="153">
        <v>671885.77499999991</v>
      </c>
      <c r="F79" s="153">
        <v>775577.24999999988</v>
      </c>
      <c r="G79" s="153">
        <v>676311.43499999994</v>
      </c>
      <c r="H79" s="153">
        <v>736597.68029999989</v>
      </c>
      <c r="I79" s="153">
        <v>745023.52214999998</v>
      </c>
      <c r="J79" s="153">
        <v>740436.98175000004</v>
      </c>
      <c r="K79" s="153">
        <v>0</v>
      </c>
      <c r="L79" s="153">
        <v>683281.125</v>
      </c>
      <c r="M79" s="153">
        <v>4157178.9299999997</v>
      </c>
      <c r="N79" s="153">
        <f t="shared" ref="N79:N81" si="37">SUM(B79:M79)</f>
        <v>11288114.8092</v>
      </c>
      <c r="Q79" s="88">
        <f t="shared" ref="Q79:Q82" si="38">SUM(B79:D79)</f>
        <v>2101822.11</v>
      </c>
      <c r="R79" s="93">
        <f t="shared" ref="R79:R82" si="39">Q79</f>
        <v>2101822.11</v>
      </c>
      <c r="S79" s="87">
        <f t="shared" ref="S79:S82" si="40">SUM(E79:G79)</f>
        <v>2123774.46</v>
      </c>
      <c r="T79" s="96">
        <f t="shared" ref="T79:T82" si="41">SUM(R79:S79)</f>
        <v>4225596.57</v>
      </c>
      <c r="U79" s="89">
        <f t="shared" ref="U79:U82" si="42">SUM(H79:J79)</f>
        <v>2222058.1842</v>
      </c>
      <c r="V79" s="88">
        <f t="shared" ref="V79:V82" si="43">SUM(T79:U79)</f>
        <v>6447654.7542000003</v>
      </c>
      <c r="W79" s="87">
        <f t="shared" ref="W79:W82" si="44">SUM(K79:M79)</f>
        <v>4840460.0549999997</v>
      </c>
      <c r="X79" s="96">
        <f t="shared" ref="X79:X82" si="45">SUM(V79:W79)</f>
        <v>11288114.8092</v>
      </c>
      <c r="Y79" s="48">
        <v>77</v>
      </c>
      <c r="AA79" s="48">
        <f>+X79+X80+X81</f>
        <v>22892901.80985</v>
      </c>
    </row>
    <row r="80" spans="1:27">
      <c r="A80" s="48" t="s">
        <v>339</v>
      </c>
      <c r="B80" s="153">
        <v>0</v>
      </c>
      <c r="C80" s="153">
        <v>0</v>
      </c>
      <c r="D80" s="153">
        <v>292377.14999999997</v>
      </c>
      <c r="E80" s="153">
        <v>66403.53</v>
      </c>
      <c r="F80" s="153">
        <v>39914.774999999994</v>
      </c>
      <c r="G80" s="153">
        <v>27123.986249999998</v>
      </c>
      <c r="H80" s="153">
        <v>21318.184799999995</v>
      </c>
      <c r="I80" s="153">
        <v>20819.252700000001</v>
      </c>
      <c r="J80" s="153">
        <v>18279.207449999998</v>
      </c>
      <c r="K80" s="153">
        <v>0</v>
      </c>
      <c r="L80" s="153">
        <v>0</v>
      </c>
      <c r="M80" s="153">
        <v>0</v>
      </c>
      <c r="N80" s="153">
        <f t="shared" si="37"/>
        <v>486236.08619999996</v>
      </c>
      <c r="Q80" s="88">
        <f t="shared" si="38"/>
        <v>292377.14999999997</v>
      </c>
      <c r="R80" s="93">
        <f t="shared" si="39"/>
        <v>292377.14999999997</v>
      </c>
      <c r="S80" s="87">
        <f t="shared" si="40"/>
        <v>133442.29124999998</v>
      </c>
      <c r="T80" s="96">
        <f t="shared" si="41"/>
        <v>425819.44124999992</v>
      </c>
      <c r="U80" s="89">
        <f t="shared" si="42"/>
        <v>60416.644950000002</v>
      </c>
      <c r="V80" s="88">
        <f t="shared" si="43"/>
        <v>486236.0861999999</v>
      </c>
      <c r="W80" s="87">
        <f t="shared" si="44"/>
        <v>0</v>
      </c>
      <c r="X80" s="96">
        <f t="shared" si="45"/>
        <v>486236.0861999999</v>
      </c>
      <c r="Y80" s="48">
        <v>78</v>
      </c>
    </row>
    <row r="81" spans="1:25">
      <c r="A81" s="48" t="s">
        <v>340</v>
      </c>
      <c r="B81" s="153">
        <v>0</v>
      </c>
      <c r="C81" s="153">
        <v>0</v>
      </c>
      <c r="D81" s="153">
        <v>6100879.9499999993</v>
      </c>
      <c r="E81" s="153">
        <v>1480311.855</v>
      </c>
      <c r="F81" s="153">
        <v>1139304.1949999998</v>
      </c>
      <c r="G81" s="153">
        <v>655361.91720000003</v>
      </c>
      <c r="H81" s="153">
        <v>639870.69960000005</v>
      </c>
      <c r="I81" s="153">
        <v>550687.27499999991</v>
      </c>
      <c r="J81" s="153">
        <v>552135.02264999994</v>
      </c>
      <c r="K81" s="153">
        <v>0</v>
      </c>
      <c r="L81" s="153">
        <v>0</v>
      </c>
      <c r="M81" s="153">
        <v>0</v>
      </c>
      <c r="N81" s="153">
        <f t="shared" si="37"/>
        <v>11118550.914449999</v>
      </c>
      <c r="Q81" s="88">
        <f t="shared" si="38"/>
        <v>6100879.9499999993</v>
      </c>
      <c r="R81" s="93">
        <f t="shared" si="39"/>
        <v>6100879.9499999993</v>
      </c>
      <c r="S81" s="87">
        <f t="shared" si="40"/>
        <v>3274977.9671999998</v>
      </c>
      <c r="T81" s="96">
        <f t="shared" si="41"/>
        <v>9375857.9171999991</v>
      </c>
      <c r="U81" s="89">
        <f t="shared" si="42"/>
        <v>1742692.9972499998</v>
      </c>
      <c r="V81" s="88">
        <f t="shared" si="43"/>
        <v>11118550.914449999</v>
      </c>
      <c r="W81" s="87">
        <f t="shared" si="44"/>
        <v>0</v>
      </c>
      <c r="X81" s="96">
        <f t="shared" si="45"/>
        <v>11118550.914449999</v>
      </c>
      <c r="Y81" s="48">
        <v>79</v>
      </c>
    </row>
    <row r="82" spans="1:25">
      <c r="Q82" s="88">
        <f t="shared" si="38"/>
        <v>0</v>
      </c>
      <c r="R82" s="93">
        <f t="shared" si="39"/>
        <v>0</v>
      </c>
      <c r="S82" s="87">
        <f t="shared" si="40"/>
        <v>0</v>
      </c>
      <c r="T82" s="96">
        <f t="shared" si="41"/>
        <v>0</v>
      </c>
      <c r="U82" s="89">
        <f t="shared" si="42"/>
        <v>0</v>
      </c>
      <c r="V82" s="88">
        <f t="shared" si="43"/>
        <v>0</v>
      </c>
      <c r="W82" s="87">
        <f t="shared" si="44"/>
        <v>0</v>
      </c>
      <c r="X82" s="96">
        <f t="shared" si="45"/>
        <v>0</v>
      </c>
      <c r="Y82" s="48">
        <v>80</v>
      </c>
    </row>
    <row r="83" spans="1:25">
      <c r="Q83" s="88">
        <f t="shared" si="12"/>
        <v>0</v>
      </c>
      <c r="R83" s="93">
        <f t="shared" si="25"/>
        <v>0</v>
      </c>
      <c r="S83" s="87">
        <f>SUM(E83:G83)</f>
        <v>0</v>
      </c>
      <c r="T83" s="96">
        <f t="shared" si="26"/>
        <v>0</v>
      </c>
      <c r="U83" s="89">
        <f t="shared" si="6"/>
        <v>0</v>
      </c>
      <c r="V83" s="88">
        <f t="shared" si="14"/>
        <v>0</v>
      </c>
      <c r="W83" s="87">
        <f t="shared" si="8"/>
        <v>0</v>
      </c>
      <c r="X83" s="96">
        <f t="shared" si="14"/>
        <v>0</v>
      </c>
      <c r="Y83" s="48">
        <v>81</v>
      </c>
    </row>
    <row r="84" spans="1:25">
      <c r="N84" s="153" t="s">
        <v>1</v>
      </c>
      <c r="Q84" s="88"/>
      <c r="R84" s="93"/>
      <c r="S84" s="87"/>
      <c r="T84" s="96"/>
      <c r="U84" s="89"/>
      <c r="V84" s="88" t="s">
        <v>1</v>
      </c>
      <c r="W84" s="87"/>
      <c r="X84" s="96" t="s">
        <v>1</v>
      </c>
      <c r="Y84" s="48">
        <v>82</v>
      </c>
    </row>
    <row r="85" spans="1:25">
      <c r="A85" s="61" t="s">
        <v>11</v>
      </c>
      <c r="B85" s="154">
        <f>SUM(B86:B90)</f>
        <v>2960219.1</v>
      </c>
      <c r="C85" s="154">
        <f>SUM(C86:C90)</f>
        <v>2960219.1</v>
      </c>
      <c r="D85" s="154">
        <f>SUM(D86:D90)</f>
        <v>2960219.1</v>
      </c>
      <c r="E85" s="154">
        <f>SUM(E86:E90)</f>
        <v>2960219.1</v>
      </c>
      <c r="F85" s="154">
        <f t="shared" ref="F85:M85" si="46">SUM(F86:F90)</f>
        <v>2960219.1</v>
      </c>
      <c r="G85" s="154">
        <f t="shared" si="46"/>
        <v>2960219.1</v>
      </c>
      <c r="H85" s="154">
        <f t="shared" si="46"/>
        <v>2960219.1</v>
      </c>
      <c r="I85" s="154">
        <f t="shared" si="46"/>
        <v>2960219.1</v>
      </c>
      <c r="J85" s="154">
        <f t="shared" si="46"/>
        <v>2960219.1</v>
      </c>
      <c r="K85" s="154">
        <f t="shared" si="46"/>
        <v>2960219.1</v>
      </c>
      <c r="L85" s="154">
        <f t="shared" si="46"/>
        <v>0</v>
      </c>
      <c r="M85" s="154">
        <f t="shared" si="46"/>
        <v>0</v>
      </c>
      <c r="N85" s="155">
        <f>SUM(B85:M85)</f>
        <v>29602191.000000007</v>
      </c>
      <c r="O85" s="87" t="s">
        <v>381</v>
      </c>
      <c r="Q85" s="93">
        <f t="shared" si="12"/>
        <v>8880657.3000000007</v>
      </c>
      <c r="R85" s="93">
        <f t="shared" si="25"/>
        <v>8880657.3000000007</v>
      </c>
      <c r="S85" s="86">
        <f t="shared" si="4"/>
        <v>8880657.3000000007</v>
      </c>
      <c r="T85" s="96">
        <f t="shared" si="26"/>
        <v>17761314.600000001</v>
      </c>
      <c r="U85" s="95">
        <f>SUM(H85:J85)</f>
        <v>8880657.3000000007</v>
      </c>
      <c r="V85" s="93">
        <f t="shared" si="14"/>
        <v>26641971.900000002</v>
      </c>
      <c r="W85" s="86">
        <f t="shared" si="8"/>
        <v>2960219.1</v>
      </c>
      <c r="X85" s="94">
        <f t="shared" si="14"/>
        <v>29602191.000000004</v>
      </c>
      <c r="Y85" s="48">
        <v>83</v>
      </c>
    </row>
    <row r="86" spans="1:25">
      <c r="A86" s="48" t="s">
        <v>96</v>
      </c>
      <c r="B86" s="153">
        <v>2960219.1</v>
      </c>
      <c r="C86" s="153">
        <v>2960219.1</v>
      </c>
      <c r="D86" s="153">
        <v>2960219.1</v>
      </c>
      <c r="E86" s="153">
        <v>2960219.1</v>
      </c>
      <c r="F86" s="153">
        <v>2960219.1</v>
      </c>
      <c r="G86" s="153">
        <v>2960219.1</v>
      </c>
      <c r="H86" s="153">
        <v>2960219.1</v>
      </c>
      <c r="I86" s="153">
        <v>2960219.1</v>
      </c>
      <c r="J86" s="153">
        <v>2960219.1</v>
      </c>
      <c r="K86" s="153">
        <v>2960219.1</v>
      </c>
      <c r="L86" s="153">
        <v>0</v>
      </c>
      <c r="M86" s="153">
        <v>0</v>
      </c>
      <c r="N86" s="153">
        <f t="shared" si="24"/>
        <v>29602191.000000007</v>
      </c>
      <c r="Q86" s="88">
        <f>SUM(B86:D86)</f>
        <v>8880657.3000000007</v>
      </c>
      <c r="R86" s="93">
        <f t="shared" si="25"/>
        <v>8880657.3000000007</v>
      </c>
      <c r="S86" s="87">
        <f>SUM(E86:G86)</f>
        <v>8880657.3000000007</v>
      </c>
      <c r="T86" s="96">
        <f t="shared" si="26"/>
        <v>17761314.600000001</v>
      </c>
      <c r="U86" s="89">
        <f t="shared" ref="U86:U135" si="47">SUM(H86:J86)</f>
        <v>8880657.3000000007</v>
      </c>
      <c r="V86" s="88">
        <f t="shared" si="14"/>
        <v>26641971.900000002</v>
      </c>
      <c r="W86" s="87">
        <f>SUM(K86:M86)</f>
        <v>2960219.1</v>
      </c>
      <c r="X86" s="96">
        <f t="shared" si="14"/>
        <v>29602191.000000004</v>
      </c>
      <c r="Y86" s="48">
        <v>84</v>
      </c>
    </row>
    <row r="87" spans="1:25">
      <c r="A87" s="48" t="s">
        <v>283</v>
      </c>
      <c r="B87" s="153">
        <v>0</v>
      </c>
      <c r="C87" s="153">
        <v>0</v>
      </c>
      <c r="D87" s="153">
        <v>0</v>
      </c>
      <c r="E87" s="153">
        <v>0</v>
      </c>
      <c r="F87" s="153">
        <v>0</v>
      </c>
      <c r="G87" s="153">
        <v>0</v>
      </c>
      <c r="H87" s="153">
        <v>0</v>
      </c>
      <c r="I87" s="153">
        <v>0</v>
      </c>
      <c r="J87" s="153">
        <v>0</v>
      </c>
      <c r="K87" s="153">
        <v>0</v>
      </c>
      <c r="L87" s="153">
        <v>0</v>
      </c>
      <c r="M87" s="153">
        <v>0</v>
      </c>
      <c r="N87" s="153">
        <f t="shared" si="24"/>
        <v>0</v>
      </c>
      <c r="Q87" s="88">
        <f>SUM(B87:D87)</f>
        <v>0</v>
      </c>
      <c r="R87" s="93">
        <f t="shared" si="25"/>
        <v>0</v>
      </c>
      <c r="S87" s="87">
        <f>SUM(E87:G87)</f>
        <v>0</v>
      </c>
      <c r="T87" s="96">
        <f t="shared" si="26"/>
        <v>0</v>
      </c>
      <c r="U87" s="89">
        <f t="shared" si="47"/>
        <v>0</v>
      </c>
      <c r="V87" s="88">
        <f>SUM(T87:U87)</f>
        <v>0</v>
      </c>
      <c r="W87" s="87">
        <f>SUM(K87:M87)</f>
        <v>0</v>
      </c>
      <c r="X87" s="96">
        <f>SUM(V87:W87)</f>
        <v>0</v>
      </c>
      <c r="Y87" s="48">
        <v>85</v>
      </c>
    </row>
    <row r="88" spans="1:25">
      <c r="A88" s="48" t="s">
        <v>97</v>
      </c>
      <c r="B88" s="153">
        <v>0</v>
      </c>
      <c r="C88" s="153">
        <v>0</v>
      </c>
      <c r="D88" s="153">
        <v>0</v>
      </c>
      <c r="E88" s="153">
        <v>0</v>
      </c>
      <c r="F88" s="153">
        <v>0</v>
      </c>
      <c r="G88" s="153">
        <v>0</v>
      </c>
      <c r="H88" s="153">
        <v>0</v>
      </c>
      <c r="I88" s="153">
        <v>0</v>
      </c>
      <c r="J88" s="153">
        <v>0</v>
      </c>
      <c r="K88" s="153">
        <v>0</v>
      </c>
      <c r="L88" s="153">
        <v>0</v>
      </c>
      <c r="M88" s="153">
        <v>0</v>
      </c>
      <c r="N88" s="153">
        <f t="shared" si="24"/>
        <v>0</v>
      </c>
      <c r="Q88" s="88">
        <f>SUM(B88:D88)</f>
        <v>0</v>
      </c>
      <c r="R88" s="93">
        <f t="shared" si="25"/>
        <v>0</v>
      </c>
      <c r="S88" s="87">
        <f>SUM(E88:G88)</f>
        <v>0</v>
      </c>
      <c r="T88" s="96">
        <f t="shared" si="26"/>
        <v>0</v>
      </c>
      <c r="U88" s="89">
        <f t="shared" si="47"/>
        <v>0</v>
      </c>
      <c r="V88" s="88">
        <f>SUM(T88:U88)</f>
        <v>0</v>
      </c>
      <c r="W88" s="87">
        <f>SUM(K88:M88)</f>
        <v>0</v>
      </c>
      <c r="X88" s="96">
        <f>SUM(V88:W88)</f>
        <v>0</v>
      </c>
      <c r="Y88" s="48">
        <v>86</v>
      </c>
    </row>
    <row r="89" spans="1:25">
      <c r="A89" s="48" t="s">
        <v>98</v>
      </c>
      <c r="B89" s="153">
        <v>0</v>
      </c>
      <c r="C89" s="153">
        <v>0</v>
      </c>
      <c r="D89" s="153">
        <v>0</v>
      </c>
      <c r="E89" s="153">
        <v>0</v>
      </c>
      <c r="F89" s="153">
        <v>0</v>
      </c>
      <c r="G89" s="153">
        <v>0</v>
      </c>
      <c r="H89" s="153">
        <v>0</v>
      </c>
      <c r="I89" s="153">
        <v>0</v>
      </c>
      <c r="J89" s="153">
        <v>0</v>
      </c>
      <c r="K89" s="153">
        <v>0</v>
      </c>
      <c r="L89" s="153">
        <v>0</v>
      </c>
      <c r="M89" s="153">
        <v>0</v>
      </c>
      <c r="N89" s="153">
        <f t="shared" si="24"/>
        <v>0</v>
      </c>
      <c r="Q89" s="88">
        <f>SUM(B89:D89)</f>
        <v>0</v>
      </c>
      <c r="R89" s="93">
        <f t="shared" si="25"/>
        <v>0</v>
      </c>
      <c r="S89" s="87">
        <f>SUM(E89:G89)</f>
        <v>0</v>
      </c>
      <c r="T89" s="96">
        <f t="shared" si="26"/>
        <v>0</v>
      </c>
      <c r="U89" s="89">
        <f t="shared" si="47"/>
        <v>0</v>
      </c>
      <c r="V89" s="88">
        <f>SUM(T89:U89)</f>
        <v>0</v>
      </c>
      <c r="W89" s="87">
        <f>SUM(K89:M89)</f>
        <v>0</v>
      </c>
      <c r="X89" s="96">
        <f>SUM(V89:W89)</f>
        <v>0</v>
      </c>
      <c r="Y89" s="48">
        <v>87</v>
      </c>
    </row>
    <row r="90" spans="1:25">
      <c r="A90" s="48" t="s">
        <v>99</v>
      </c>
      <c r="B90" s="153">
        <v>0</v>
      </c>
      <c r="C90" s="153">
        <v>0</v>
      </c>
      <c r="D90" s="153">
        <v>0</v>
      </c>
      <c r="E90" s="153">
        <v>0</v>
      </c>
      <c r="F90" s="153">
        <v>0</v>
      </c>
      <c r="G90" s="153">
        <v>0</v>
      </c>
      <c r="H90" s="153">
        <v>0</v>
      </c>
      <c r="I90" s="153">
        <v>0</v>
      </c>
      <c r="J90" s="153">
        <v>0</v>
      </c>
      <c r="K90" s="153">
        <v>0</v>
      </c>
      <c r="L90" s="153">
        <v>0</v>
      </c>
      <c r="M90" s="153">
        <v>0</v>
      </c>
      <c r="N90" s="153">
        <f t="shared" si="24"/>
        <v>0</v>
      </c>
      <c r="Q90" s="88">
        <f>SUM(B90:D90)</f>
        <v>0</v>
      </c>
      <c r="R90" s="93">
        <f t="shared" si="25"/>
        <v>0</v>
      </c>
      <c r="S90" s="87">
        <f>SUM(E90:G90)</f>
        <v>0</v>
      </c>
      <c r="T90" s="96">
        <f t="shared" si="26"/>
        <v>0</v>
      </c>
      <c r="U90" s="89">
        <f t="shared" si="47"/>
        <v>0</v>
      </c>
      <c r="V90" s="88">
        <f>SUM(T90:U90)</f>
        <v>0</v>
      </c>
      <c r="W90" s="87">
        <f>SUM(K90:M90)</f>
        <v>0</v>
      </c>
      <c r="X90" s="96">
        <f>SUM(V90:W90)</f>
        <v>0</v>
      </c>
      <c r="Y90" s="48">
        <v>88</v>
      </c>
    </row>
    <row r="91" spans="1:25">
      <c r="N91" s="153" t="s">
        <v>1</v>
      </c>
      <c r="Q91" s="88"/>
      <c r="R91" s="93"/>
      <c r="S91" s="87"/>
      <c r="T91" s="96"/>
      <c r="U91" s="89"/>
      <c r="V91" s="88" t="s">
        <v>1</v>
      </c>
      <c r="W91" s="87"/>
      <c r="X91" s="96" t="s">
        <v>1</v>
      </c>
      <c r="Y91" s="48">
        <v>89</v>
      </c>
    </row>
    <row r="92" spans="1:25">
      <c r="T92" s="96"/>
    </row>
    <row r="93" spans="1:25">
      <c r="B93" s="152"/>
      <c r="C93" s="152"/>
      <c r="D93" s="152"/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Q93" s="88"/>
      <c r="R93" s="93"/>
      <c r="S93" s="87"/>
      <c r="T93" s="96"/>
      <c r="U93" s="89"/>
      <c r="V93" s="88" t="s">
        <v>1</v>
      </c>
      <c r="W93" s="87"/>
      <c r="X93" s="96" t="s">
        <v>1</v>
      </c>
    </row>
    <row r="94" spans="1:25">
      <c r="A94" s="61" t="s">
        <v>100</v>
      </c>
      <c r="B94" s="154">
        <f>SUM(B95:B99)</f>
        <v>11454383.75</v>
      </c>
      <c r="C94" s="154">
        <f>SUM(C95:C99)</f>
        <v>11454383.75</v>
      </c>
      <c r="D94" s="154">
        <f>SUM(D95:D99)</f>
        <v>11454383.75</v>
      </c>
      <c r="E94" s="154">
        <f>SUM(E95:E99)</f>
        <v>11454383.75</v>
      </c>
      <c r="F94" s="154">
        <f t="shared" ref="F94:M94" si="48">SUM(F95:F99)</f>
        <v>11454383.75</v>
      </c>
      <c r="G94" s="154">
        <f t="shared" si="48"/>
        <v>11454383.75</v>
      </c>
      <c r="H94" s="154">
        <f t="shared" si="48"/>
        <v>11454383.75</v>
      </c>
      <c r="I94" s="154">
        <f>SUM(I95:I99)</f>
        <v>11454383.75</v>
      </c>
      <c r="J94" s="154">
        <f>SUM(J95:J99)</f>
        <v>11454383.75</v>
      </c>
      <c r="K94" s="154">
        <f t="shared" si="48"/>
        <v>11454383.75</v>
      </c>
      <c r="L94" s="154">
        <f t="shared" si="48"/>
        <v>11454383.75</v>
      </c>
      <c r="M94" s="154">
        <f t="shared" si="48"/>
        <v>11454383.75</v>
      </c>
      <c r="N94" s="155">
        <f t="shared" ref="N94:N99" si="49">SUM(B94:M94)</f>
        <v>137452605</v>
      </c>
      <c r="O94" s="87" t="s">
        <v>381</v>
      </c>
      <c r="Q94" s="93">
        <f t="shared" ref="Q94:Q99" si="50">SUM(B94:D94)</f>
        <v>34363151.25</v>
      </c>
      <c r="R94" s="93">
        <f t="shared" ref="R94:R99" si="51">Q94</f>
        <v>34363151.25</v>
      </c>
      <c r="S94" s="86">
        <f t="shared" ref="S94:S99" si="52">SUM(E94:G94)</f>
        <v>34363151.25</v>
      </c>
      <c r="T94" s="96">
        <f t="shared" si="26"/>
        <v>68726302.5</v>
      </c>
      <c r="U94" s="95">
        <f t="shared" ref="U94:U99" si="53">SUM(H94:J94)</f>
        <v>34363151.25</v>
      </c>
      <c r="V94" s="93">
        <f t="shared" ref="V94:V99" si="54">SUM(T94:U94)</f>
        <v>103089453.75</v>
      </c>
      <c r="W94" s="86">
        <f t="shared" ref="W94:W99" si="55">SUM(K94:M94)</f>
        <v>34363151.25</v>
      </c>
      <c r="X94" s="94">
        <f t="shared" ref="X94:X99" si="56">SUM(V94:W94)</f>
        <v>137452605</v>
      </c>
      <c r="Y94" s="48">
        <v>90</v>
      </c>
    </row>
    <row r="95" spans="1:25">
      <c r="A95" s="48" t="s">
        <v>101</v>
      </c>
      <c r="B95" s="153">
        <v>11454383.75</v>
      </c>
      <c r="C95" s="153">
        <v>11454383.75</v>
      </c>
      <c r="D95" s="153">
        <v>11454383.75</v>
      </c>
      <c r="E95" s="153">
        <v>11454383.75</v>
      </c>
      <c r="F95" s="153">
        <v>11454383.75</v>
      </c>
      <c r="G95" s="153">
        <v>11454383.75</v>
      </c>
      <c r="H95" s="153">
        <v>11454383.75</v>
      </c>
      <c r="I95" s="153">
        <v>11454383.75</v>
      </c>
      <c r="J95" s="153">
        <v>11454383.75</v>
      </c>
      <c r="K95" s="153">
        <v>11454383.75</v>
      </c>
      <c r="L95" s="153">
        <v>11454383.75</v>
      </c>
      <c r="M95" s="153">
        <v>11454383.75</v>
      </c>
      <c r="N95" s="153">
        <f t="shared" si="49"/>
        <v>137452605</v>
      </c>
      <c r="Q95" s="88">
        <f t="shared" si="50"/>
        <v>34363151.25</v>
      </c>
      <c r="R95" s="93">
        <f t="shared" si="51"/>
        <v>34363151.25</v>
      </c>
      <c r="S95" s="87">
        <f t="shared" si="52"/>
        <v>34363151.25</v>
      </c>
      <c r="T95" s="96">
        <f t="shared" si="26"/>
        <v>68726302.5</v>
      </c>
      <c r="U95" s="89">
        <f t="shared" si="53"/>
        <v>34363151.25</v>
      </c>
      <c r="V95" s="88">
        <f t="shared" si="54"/>
        <v>103089453.75</v>
      </c>
      <c r="W95" s="87">
        <f t="shared" si="55"/>
        <v>34363151.25</v>
      </c>
      <c r="X95" s="96">
        <f t="shared" si="56"/>
        <v>137452605</v>
      </c>
      <c r="Y95" s="48">
        <v>91</v>
      </c>
    </row>
    <row r="96" spans="1:25">
      <c r="A96" s="48" t="s">
        <v>102</v>
      </c>
      <c r="B96" s="153">
        <v>0</v>
      </c>
      <c r="C96" s="153">
        <v>0</v>
      </c>
      <c r="D96" s="153">
        <v>0</v>
      </c>
      <c r="E96" s="153">
        <v>0</v>
      </c>
      <c r="F96" s="153">
        <v>0</v>
      </c>
      <c r="G96" s="153">
        <v>0</v>
      </c>
      <c r="H96" s="153">
        <v>0</v>
      </c>
      <c r="I96" s="153">
        <v>0</v>
      </c>
      <c r="J96" s="153">
        <v>0</v>
      </c>
      <c r="K96" s="153">
        <v>0</v>
      </c>
      <c r="L96" s="153">
        <v>0</v>
      </c>
      <c r="M96" s="153">
        <v>0</v>
      </c>
      <c r="N96" s="153">
        <f t="shared" si="49"/>
        <v>0</v>
      </c>
      <c r="Q96" s="88">
        <f t="shared" si="50"/>
        <v>0</v>
      </c>
      <c r="R96" s="93">
        <f t="shared" si="51"/>
        <v>0</v>
      </c>
      <c r="S96" s="87">
        <f t="shared" si="52"/>
        <v>0</v>
      </c>
      <c r="T96" s="96">
        <f t="shared" si="26"/>
        <v>0</v>
      </c>
      <c r="U96" s="89">
        <f t="shared" si="53"/>
        <v>0</v>
      </c>
      <c r="V96" s="88">
        <f t="shared" si="54"/>
        <v>0</v>
      </c>
      <c r="W96" s="87">
        <f t="shared" si="55"/>
        <v>0</v>
      </c>
      <c r="X96" s="96">
        <f t="shared" si="56"/>
        <v>0</v>
      </c>
      <c r="Y96" s="48">
        <v>92</v>
      </c>
    </row>
    <row r="97" spans="1:25">
      <c r="A97" s="48" t="s">
        <v>103</v>
      </c>
      <c r="B97" s="153">
        <v>0</v>
      </c>
      <c r="C97" s="153">
        <v>0</v>
      </c>
      <c r="D97" s="153">
        <v>0</v>
      </c>
      <c r="E97" s="153">
        <v>0</v>
      </c>
      <c r="F97" s="153">
        <v>0</v>
      </c>
      <c r="G97" s="153">
        <v>0</v>
      </c>
      <c r="H97" s="153">
        <v>0</v>
      </c>
      <c r="I97" s="153">
        <v>0</v>
      </c>
      <c r="J97" s="153">
        <v>0</v>
      </c>
      <c r="K97" s="153">
        <v>0</v>
      </c>
      <c r="L97" s="153">
        <v>0</v>
      </c>
      <c r="M97" s="153">
        <v>0</v>
      </c>
      <c r="N97" s="153">
        <f t="shared" si="49"/>
        <v>0</v>
      </c>
      <c r="Q97" s="88">
        <f t="shared" si="50"/>
        <v>0</v>
      </c>
      <c r="R97" s="93">
        <f t="shared" si="51"/>
        <v>0</v>
      </c>
      <c r="S97" s="87">
        <f t="shared" si="52"/>
        <v>0</v>
      </c>
      <c r="T97" s="96">
        <f t="shared" si="26"/>
        <v>0</v>
      </c>
      <c r="U97" s="89">
        <f t="shared" si="53"/>
        <v>0</v>
      </c>
      <c r="V97" s="88">
        <f t="shared" si="54"/>
        <v>0</v>
      </c>
      <c r="W97" s="87">
        <f t="shared" si="55"/>
        <v>0</v>
      </c>
      <c r="X97" s="96">
        <f t="shared" si="56"/>
        <v>0</v>
      </c>
      <c r="Y97" s="48">
        <v>93</v>
      </c>
    </row>
    <row r="98" spans="1:25">
      <c r="A98" s="48" t="s">
        <v>104</v>
      </c>
      <c r="B98" s="153">
        <v>0</v>
      </c>
      <c r="C98" s="153">
        <v>0</v>
      </c>
      <c r="D98" s="153">
        <v>0</v>
      </c>
      <c r="E98" s="153">
        <v>0</v>
      </c>
      <c r="F98" s="153">
        <v>0</v>
      </c>
      <c r="G98" s="153">
        <v>0</v>
      </c>
      <c r="H98" s="153">
        <v>0</v>
      </c>
      <c r="I98" s="153">
        <v>0</v>
      </c>
      <c r="J98" s="153">
        <v>0</v>
      </c>
      <c r="K98" s="153">
        <v>0</v>
      </c>
      <c r="L98" s="153">
        <v>0</v>
      </c>
      <c r="M98" s="153">
        <v>0</v>
      </c>
      <c r="N98" s="153">
        <f t="shared" si="49"/>
        <v>0</v>
      </c>
      <c r="Q98" s="88">
        <f t="shared" si="50"/>
        <v>0</v>
      </c>
      <c r="R98" s="93">
        <f t="shared" si="51"/>
        <v>0</v>
      </c>
      <c r="S98" s="87">
        <f t="shared" si="52"/>
        <v>0</v>
      </c>
      <c r="T98" s="96">
        <f t="shared" si="26"/>
        <v>0</v>
      </c>
      <c r="U98" s="89">
        <f t="shared" si="53"/>
        <v>0</v>
      </c>
      <c r="V98" s="88">
        <f t="shared" si="54"/>
        <v>0</v>
      </c>
      <c r="W98" s="87">
        <f t="shared" si="55"/>
        <v>0</v>
      </c>
      <c r="X98" s="96">
        <f t="shared" si="56"/>
        <v>0</v>
      </c>
      <c r="Y98" s="48">
        <v>94</v>
      </c>
    </row>
    <row r="99" spans="1:25">
      <c r="A99" s="48" t="s">
        <v>105</v>
      </c>
      <c r="B99" s="153">
        <v>0</v>
      </c>
      <c r="C99" s="153">
        <v>0</v>
      </c>
      <c r="D99" s="153">
        <v>0</v>
      </c>
      <c r="E99" s="153">
        <v>0</v>
      </c>
      <c r="F99" s="153">
        <v>0</v>
      </c>
      <c r="G99" s="153">
        <v>0</v>
      </c>
      <c r="H99" s="153">
        <v>0</v>
      </c>
      <c r="I99" s="153">
        <v>0</v>
      </c>
      <c r="J99" s="153">
        <v>0</v>
      </c>
      <c r="K99" s="153">
        <v>0</v>
      </c>
      <c r="L99" s="153">
        <v>0</v>
      </c>
      <c r="M99" s="153">
        <v>0</v>
      </c>
      <c r="N99" s="153">
        <f t="shared" si="49"/>
        <v>0</v>
      </c>
      <c r="Q99" s="88">
        <f t="shared" si="50"/>
        <v>0</v>
      </c>
      <c r="R99" s="93">
        <f t="shared" si="51"/>
        <v>0</v>
      </c>
      <c r="S99" s="87">
        <f t="shared" si="52"/>
        <v>0</v>
      </c>
      <c r="T99" s="96">
        <f t="shared" si="26"/>
        <v>0</v>
      </c>
      <c r="U99" s="89">
        <f t="shared" si="53"/>
        <v>0</v>
      </c>
      <c r="V99" s="88">
        <f t="shared" si="54"/>
        <v>0</v>
      </c>
      <c r="W99" s="87">
        <f t="shared" si="55"/>
        <v>0</v>
      </c>
      <c r="X99" s="96">
        <f t="shared" si="56"/>
        <v>0</v>
      </c>
      <c r="Y99" s="48">
        <v>95</v>
      </c>
    </row>
    <row r="100" spans="1:25">
      <c r="B100" s="152"/>
      <c r="C100" s="152"/>
      <c r="D100" s="152"/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Q100" s="88"/>
      <c r="R100" s="93"/>
      <c r="S100" s="87"/>
      <c r="T100" s="96"/>
      <c r="U100" s="89"/>
      <c r="V100" s="88"/>
      <c r="W100" s="87"/>
      <c r="X100" s="96"/>
    </row>
    <row r="101" spans="1:25">
      <c r="B101" s="152"/>
      <c r="C101" s="152"/>
      <c r="D101" s="152"/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Q101" s="88"/>
      <c r="R101" s="93"/>
      <c r="S101" s="87"/>
      <c r="T101" s="96"/>
      <c r="U101" s="89"/>
      <c r="V101" s="88"/>
      <c r="W101" s="87"/>
      <c r="X101" s="96"/>
    </row>
    <row r="102" spans="1:25">
      <c r="A102" s="61" t="s">
        <v>13</v>
      </c>
      <c r="B102" s="154">
        <f>SUM(B103:B104)</f>
        <v>393462.495</v>
      </c>
      <c r="C102" s="154">
        <f>SUM(C103:C104)</f>
        <v>509933.11499999993</v>
      </c>
      <c r="D102" s="154">
        <f>SUM(D103:D104)</f>
        <v>0</v>
      </c>
      <c r="E102" s="154">
        <f>SUM(E103:E104)</f>
        <v>959379.79499999993</v>
      </c>
      <c r="F102" s="154">
        <f t="shared" ref="F102:M102" si="57">SUM(F103:F104)</f>
        <v>495904.72499999998</v>
      </c>
      <c r="G102" s="154">
        <f t="shared" si="57"/>
        <v>590227.14194999996</v>
      </c>
      <c r="H102" s="154">
        <f t="shared" si="57"/>
        <v>411421.81499999994</v>
      </c>
      <c r="I102" s="154">
        <f t="shared" si="57"/>
        <v>422966.52584999998</v>
      </c>
      <c r="J102" s="154">
        <f t="shared" si="57"/>
        <v>363883.98554999992</v>
      </c>
      <c r="K102" s="154">
        <f t="shared" si="57"/>
        <v>787318.28999999992</v>
      </c>
      <c r="L102" s="154">
        <f t="shared" si="57"/>
        <v>787318.28999999992</v>
      </c>
      <c r="M102" s="154">
        <f t="shared" si="57"/>
        <v>787318.28999999992</v>
      </c>
      <c r="N102" s="155">
        <f>SUM(B102:M102)</f>
        <v>6509134.4683499997</v>
      </c>
      <c r="O102" s="87" t="s">
        <v>381</v>
      </c>
      <c r="Q102" s="93">
        <f>SUM(B102:D102)</f>
        <v>903395.60999999987</v>
      </c>
      <c r="R102" s="93">
        <f t="shared" si="25"/>
        <v>903395.60999999987</v>
      </c>
      <c r="S102" s="86">
        <f>SUM(E102:G102)</f>
        <v>2045511.6619500001</v>
      </c>
      <c r="T102" s="96">
        <f t="shared" si="26"/>
        <v>2948907.27195</v>
      </c>
      <c r="U102" s="95">
        <f t="shared" si="47"/>
        <v>1198272.3263999999</v>
      </c>
      <c r="V102" s="93">
        <f>SUM(T102:U102)</f>
        <v>4147179.5983499996</v>
      </c>
      <c r="W102" s="86">
        <f>SUM(K102:M102)</f>
        <v>2361954.8699999996</v>
      </c>
      <c r="X102" s="94">
        <f>SUM(V102:W102)</f>
        <v>6509134.4683499988</v>
      </c>
      <c r="Y102" s="48">
        <v>96</v>
      </c>
    </row>
    <row r="103" spans="1:25">
      <c r="A103" s="48" t="s">
        <v>106</v>
      </c>
      <c r="B103" s="153">
        <v>393462.495</v>
      </c>
      <c r="C103" s="153">
        <v>509933.11499999993</v>
      </c>
      <c r="D103" s="153">
        <v>0</v>
      </c>
      <c r="E103" s="153">
        <v>959379.79499999993</v>
      </c>
      <c r="F103" s="153">
        <v>495904.72499999998</v>
      </c>
      <c r="G103" s="153">
        <v>590227.14194999996</v>
      </c>
      <c r="H103" s="153">
        <v>411421.81499999994</v>
      </c>
      <c r="I103" s="153">
        <v>422966.52584999998</v>
      </c>
      <c r="J103" s="153">
        <v>363883.98554999992</v>
      </c>
      <c r="K103" s="153">
        <v>787318.28999999992</v>
      </c>
      <c r="L103" s="153">
        <v>787318.28999999992</v>
      </c>
      <c r="M103" s="153">
        <v>787318.28999999992</v>
      </c>
      <c r="N103" s="153">
        <f>SUM(B103:M103)</f>
        <v>6509134.4683499997</v>
      </c>
      <c r="Q103" s="88">
        <f>SUM(B103:D103)</f>
        <v>903395.60999999987</v>
      </c>
      <c r="R103" s="93">
        <f t="shared" si="25"/>
        <v>903395.60999999987</v>
      </c>
      <c r="S103" s="87">
        <f>SUM(E103:G103)</f>
        <v>2045511.6619500001</v>
      </c>
      <c r="T103" s="96">
        <f t="shared" si="26"/>
        <v>2948907.27195</v>
      </c>
      <c r="U103" s="89">
        <f t="shared" si="47"/>
        <v>1198272.3263999999</v>
      </c>
      <c r="V103" s="88">
        <f>SUM(T103:U103)</f>
        <v>4147179.5983499996</v>
      </c>
      <c r="W103" s="87">
        <f>SUM(K103:M103)</f>
        <v>2361954.8699999996</v>
      </c>
      <c r="X103" s="96">
        <f>SUM(V103:W103)</f>
        <v>6509134.4683499988</v>
      </c>
      <c r="Y103" s="48">
        <v>97</v>
      </c>
    </row>
    <row r="104" spans="1:25">
      <c r="A104" s="48" t="s">
        <v>265</v>
      </c>
      <c r="B104" s="153">
        <v>0</v>
      </c>
      <c r="C104" s="153">
        <v>0</v>
      </c>
      <c r="D104" s="153">
        <v>0</v>
      </c>
      <c r="E104" s="153">
        <v>0</v>
      </c>
      <c r="F104" s="153">
        <v>0</v>
      </c>
      <c r="G104" s="153">
        <v>0</v>
      </c>
      <c r="H104" s="153">
        <v>0</v>
      </c>
      <c r="I104" s="153">
        <v>0</v>
      </c>
      <c r="J104" s="153">
        <v>0</v>
      </c>
      <c r="K104" s="153">
        <v>0</v>
      </c>
      <c r="L104" s="153">
        <v>0</v>
      </c>
      <c r="M104" s="153">
        <v>0</v>
      </c>
      <c r="N104" s="153">
        <f>SUM(B104:M104)</f>
        <v>0</v>
      </c>
      <c r="Q104" s="88">
        <f>SUM(B104:D104)</f>
        <v>0</v>
      </c>
      <c r="R104" s="93">
        <f t="shared" si="25"/>
        <v>0</v>
      </c>
      <c r="S104" s="87">
        <f>SUM(E104:G104)</f>
        <v>0</v>
      </c>
      <c r="T104" s="96">
        <f t="shared" si="26"/>
        <v>0</v>
      </c>
      <c r="U104" s="89">
        <f t="shared" si="47"/>
        <v>0</v>
      </c>
      <c r="V104" s="88">
        <f>SUM(T104:U104)</f>
        <v>0</v>
      </c>
      <c r="W104" s="87">
        <f>SUM(K104:M104)</f>
        <v>0</v>
      </c>
      <c r="X104" s="96">
        <f>SUM(V104:W104)</f>
        <v>0</v>
      </c>
    </row>
    <row r="105" spans="1:25">
      <c r="Q105" s="88"/>
      <c r="R105" s="93"/>
      <c r="S105" s="87"/>
      <c r="T105" s="96"/>
      <c r="U105" s="89"/>
      <c r="V105" s="88"/>
      <c r="W105" s="87"/>
      <c r="X105" s="96"/>
    </row>
    <row r="106" spans="1:25">
      <c r="Q106" s="88"/>
      <c r="R106" s="93"/>
      <c r="S106" s="87"/>
      <c r="T106" s="96"/>
      <c r="U106" s="89"/>
      <c r="V106" s="88"/>
      <c r="W106" s="87"/>
      <c r="X106" s="96"/>
    </row>
    <row r="107" spans="1:25">
      <c r="A107" s="61" t="s">
        <v>14</v>
      </c>
      <c r="B107" s="154">
        <f t="shared" ref="B107:H107" si="58">SUM(B108:B119)</f>
        <v>762238.16999999993</v>
      </c>
      <c r="C107" s="154">
        <f t="shared" si="58"/>
        <v>987872.30999999994</v>
      </c>
      <c r="D107" s="154">
        <f t="shared" si="58"/>
        <v>0</v>
      </c>
      <c r="E107" s="154">
        <f t="shared" si="58"/>
        <v>2272568.13</v>
      </c>
      <c r="F107" s="154">
        <f t="shared" si="58"/>
        <v>13220530.996499998</v>
      </c>
      <c r="G107" s="154">
        <f t="shared" si="58"/>
        <v>941763.73274999973</v>
      </c>
      <c r="H107" s="154">
        <f t="shared" si="58"/>
        <v>2141709.96465</v>
      </c>
      <c r="I107" s="154">
        <f t="shared" ref="I107:N107" si="59">SUM(I108:I123)</f>
        <v>4651374.1972499993</v>
      </c>
      <c r="J107" s="154">
        <f t="shared" si="59"/>
        <v>12193395.195599999</v>
      </c>
      <c r="K107" s="154">
        <f>SUM(K108:K123)</f>
        <v>88322576.070149988</v>
      </c>
      <c r="L107" s="154">
        <f>SUM(L108:L123)</f>
        <v>5804470.1901000002</v>
      </c>
      <c r="M107" s="154">
        <f>SUM(M108:M123)</f>
        <v>1540850.7955499999</v>
      </c>
      <c r="N107" s="155">
        <f t="shared" si="59"/>
        <v>139839349.75255001</v>
      </c>
      <c r="O107" s="87" t="s">
        <v>381</v>
      </c>
      <c r="Q107" s="93">
        <f t="shared" ref="Q107:Q123" si="60">SUM(B107:D107)</f>
        <v>1750110.48</v>
      </c>
      <c r="R107" s="93">
        <f t="shared" si="25"/>
        <v>1750110.48</v>
      </c>
      <c r="S107" s="86">
        <f t="shared" ref="S107:S123" si="61">SUM(E107:G107)</f>
        <v>16434862.85925</v>
      </c>
      <c r="T107" s="96">
        <f t="shared" si="26"/>
        <v>18184973.339249998</v>
      </c>
      <c r="U107" s="95">
        <f t="shared" si="47"/>
        <v>18986479.357499998</v>
      </c>
      <c r="V107" s="93">
        <f t="shared" ref="V107:V122" si="62">SUM(T107:U107)</f>
        <v>37171452.69675</v>
      </c>
      <c r="W107" s="86">
        <f t="shared" ref="W107:W123" si="63">SUM(K107:M107)</f>
        <v>95667897.055799991</v>
      </c>
      <c r="X107" s="94">
        <f>SUM(V107:W107)</f>
        <v>132839349.75254999</v>
      </c>
      <c r="Y107" s="48">
        <v>98</v>
      </c>
    </row>
    <row r="108" spans="1:25">
      <c r="A108" s="48" t="s">
        <v>107</v>
      </c>
      <c r="B108" s="153">
        <v>0</v>
      </c>
      <c r="C108" s="153">
        <v>0</v>
      </c>
      <c r="D108" s="153">
        <v>0</v>
      </c>
      <c r="E108" s="153">
        <v>0</v>
      </c>
      <c r="F108" s="153">
        <v>0</v>
      </c>
      <c r="G108" s="153">
        <v>0</v>
      </c>
      <c r="H108" s="153">
        <v>0</v>
      </c>
      <c r="I108" s="153">
        <v>0</v>
      </c>
      <c r="J108" s="153">
        <v>0</v>
      </c>
      <c r="K108" s="153">
        <v>0</v>
      </c>
      <c r="L108" s="153">
        <v>0</v>
      </c>
      <c r="M108" s="153">
        <v>0</v>
      </c>
      <c r="N108" s="153">
        <f t="shared" ref="N108:N123" si="64">SUM(B108:M108)</f>
        <v>0</v>
      </c>
      <c r="Q108" s="88">
        <f t="shared" si="60"/>
        <v>0</v>
      </c>
      <c r="R108" s="93">
        <f t="shared" si="25"/>
        <v>0</v>
      </c>
      <c r="S108" s="87">
        <f t="shared" si="61"/>
        <v>0</v>
      </c>
      <c r="T108" s="96">
        <f t="shared" si="26"/>
        <v>0</v>
      </c>
      <c r="U108" s="89">
        <f t="shared" si="47"/>
        <v>0</v>
      </c>
      <c r="V108" s="88">
        <f t="shared" si="62"/>
        <v>0</v>
      </c>
      <c r="W108" s="87">
        <f t="shared" si="63"/>
        <v>0</v>
      </c>
      <c r="X108" s="96">
        <f t="shared" ref="X108:X122" si="65">SUM(V108:W108)</f>
        <v>0</v>
      </c>
      <c r="Y108" s="48">
        <v>99</v>
      </c>
    </row>
    <row r="109" spans="1:25">
      <c r="A109" s="87" t="s">
        <v>342</v>
      </c>
      <c r="B109" s="153">
        <v>762238.16999999993</v>
      </c>
      <c r="C109" s="153">
        <v>987872.30999999994</v>
      </c>
      <c r="D109" s="153">
        <v>0</v>
      </c>
      <c r="E109" s="153">
        <v>1858568.13</v>
      </c>
      <c r="F109" s="153">
        <v>960696.31499999994</v>
      </c>
      <c r="G109" s="153">
        <v>1143423.2362499998</v>
      </c>
      <c r="H109" s="153">
        <v>986071.85505000001</v>
      </c>
      <c r="I109" s="153">
        <v>1024545.4235999999</v>
      </c>
      <c r="J109" s="153">
        <v>891939.47444999998</v>
      </c>
      <c r="K109" s="153">
        <v>865076.07014999993</v>
      </c>
      <c r="L109" s="153">
        <v>865076.08049999992</v>
      </c>
      <c r="M109" s="153">
        <v>0</v>
      </c>
      <c r="N109" s="153">
        <f t="shared" si="64"/>
        <v>10345507.064999998</v>
      </c>
      <c r="Q109" s="88">
        <f t="shared" si="60"/>
        <v>1750110.48</v>
      </c>
      <c r="R109" s="93">
        <f t="shared" si="25"/>
        <v>1750110.48</v>
      </c>
      <c r="S109" s="87">
        <f t="shared" si="61"/>
        <v>3962687.6812499994</v>
      </c>
      <c r="T109" s="96">
        <f t="shared" si="26"/>
        <v>5712798.161249999</v>
      </c>
      <c r="U109" s="89">
        <f t="shared" si="47"/>
        <v>2902556.7530999999</v>
      </c>
      <c r="V109" s="88">
        <f t="shared" si="62"/>
        <v>8615354.9143499993</v>
      </c>
      <c r="W109" s="87">
        <f t="shared" si="63"/>
        <v>1730152.1506499997</v>
      </c>
      <c r="X109" s="96">
        <f t="shared" si="65"/>
        <v>10345507.064999999</v>
      </c>
      <c r="Y109" s="48">
        <v>100</v>
      </c>
    </row>
    <row r="110" spans="1:25">
      <c r="A110" s="48" t="s">
        <v>309</v>
      </c>
      <c r="B110" s="153">
        <v>0</v>
      </c>
      <c r="C110" s="153">
        <v>0</v>
      </c>
      <c r="D110" s="153">
        <v>0</v>
      </c>
      <c r="E110" s="153">
        <v>0</v>
      </c>
      <c r="F110" s="153">
        <v>3835243.2149999999</v>
      </c>
      <c r="G110" s="153">
        <v>0</v>
      </c>
      <c r="H110" s="153">
        <v>0</v>
      </c>
      <c r="I110" s="153">
        <v>2876432.03865</v>
      </c>
      <c r="J110" s="153">
        <v>2876432.03865</v>
      </c>
      <c r="K110" s="153">
        <v>0</v>
      </c>
      <c r="L110" s="153">
        <v>0</v>
      </c>
      <c r="M110" s="153">
        <v>0</v>
      </c>
      <c r="N110" s="153">
        <f t="shared" si="64"/>
        <v>9588107.2923000008</v>
      </c>
      <c r="Q110" s="88">
        <f t="shared" si="60"/>
        <v>0</v>
      </c>
      <c r="R110" s="93">
        <f t="shared" si="25"/>
        <v>0</v>
      </c>
      <c r="S110" s="87">
        <f t="shared" si="61"/>
        <v>3835243.2149999999</v>
      </c>
      <c r="T110" s="96">
        <f t="shared" si="26"/>
        <v>3835243.2149999999</v>
      </c>
      <c r="U110" s="89">
        <f t="shared" si="47"/>
        <v>5752864.0773</v>
      </c>
      <c r="V110" s="88">
        <f t="shared" si="62"/>
        <v>9588107.2923000008</v>
      </c>
      <c r="W110" s="87">
        <f t="shared" si="63"/>
        <v>0</v>
      </c>
      <c r="X110" s="96">
        <f t="shared" si="65"/>
        <v>9588107.2923000008</v>
      </c>
      <c r="Y110" s="48">
        <v>101</v>
      </c>
    </row>
    <row r="111" spans="1:25">
      <c r="A111" s="48" t="s">
        <v>343</v>
      </c>
      <c r="B111" s="153">
        <v>0</v>
      </c>
      <c r="C111" s="153">
        <v>0</v>
      </c>
      <c r="D111" s="153">
        <v>0</v>
      </c>
      <c r="E111" s="153">
        <v>0</v>
      </c>
      <c r="F111" s="153">
        <v>0</v>
      </c>
      <c r="G111" s="153">
        <v>0</v>
      </c>
      <c r="H111" s="153">
        <v>0</v>
      </c>
      <c r="I111" s="153">
        <v>0</v>
      </c>
      <c r="J111" s="153">
        <v>0</v>
      </c>
      <c r="K111" s="153">
        <v>10350000</v>
      </c>
      <c r="L111" s="153">
        <v>0</v>
      </c>
      <c r="M111" s="153">
        <v>0</v>
      </c>
      <c r="N111" s="153">
        <f t="shared" si="64"/>
        <v>10350000</v>
      </c>
      <c r="Q111" s="88">
        <f t="shared" si="60"/>
        <v>0</v>
      </c>
      <c r="R111" s="93">
        <f t="shared" si="25"/>
        <v>0</v>
      </c>
      <c r="S111" s="87">
        <f t="shared" si="61"/>
        <v>0</v>
      </c>
      <c r="T111" s="96">
        <f t="shared" si="26"/>
        <v>0</v>
      </c>
      <c r="U111" s="89">
        <f t="shared" si="47"/>
        <v>0</v>
      </c>
      <c r="V111" s="88">
        <f t="shared" si="62"/>
        <v>0</v>
      </c>
      <c r="W111" s="87">
        <f t="shared" si="63"/>
        <v>10350000</v>
      </c>
      <c r="X111" s="96">
        <f t="shared" si="65"/>
        <v>10350000</v>
      </c>
      <c r="Y111" s="48">
        <v>102</v>
      </c>
    </row>
    <row r="112" spans="1:25">
      <c r="A112" s="48" t="s">
        <v>375</v>
      </c>
      <c r="B112" s="153">
        <v>0</v>
      </c>
      <c r="C112" s="153">
        <v>0</v>
      </c>
      <c r="D112" s="153">
        <v>0</v>
      </c>
      <c r="E112" s="153">
        <v>0</v>
      </c>
      <c r="F112" s="153">
        <v>8424591.4664999992</v>
      </c>
      <c r="G112" s="153">
        <v>5340.4964999999993</v>
      </c>
      <c r="H112" s="153">
        <v>0</v>
      </c>
      <c r="I112" s="153">
        <v>0</v>
      </c>
      <c r="J112" s="153">
        <v>8425023.6824999992</v>
      </c>
      <c r="K112" s="153">
        <v>0</v>
      </c>
      <c r="L112" s="153">
        <v>0</v>
      </c>
      <c r="M112" s="153">
        <v>0</v>
      </c>
      <c r="N112" s="153">
        <f t="shared" si="64"/>
        <v>16854955.645499997</v>
      </c>
      <c r="Q112" s="88">
        <f t="shared" si="60"/>
        <v>0</v>
      </c>
      <c r="R112" s="93">
        <f t="shared" si="25"/>
        <v>0</v>
      </c>
      <c r="S112" s="87">
        <f t="shared" si="61"/>
        <v>8429931.9629999995</v>
      </c>
      <c r="T112" s="96">
        <f t="shared" si="26"/>
        <v>8429931.9629999995</v>
      </c>
      <c r="U112" s="89">
        <f t="shared" si="47"/>
        <v>8425023.6824999992</v>
      </c>
      <c r="V112" s="88">
        <f t="shared" si="62"/>
        <v>16854955.645499997</v>
      </c>
      <c r="W112" s="87">
        <f t="shared" si="63"/>
        <v>0</v>
      </c>
      <c r="X112" s="96">
        <f t="shared" si="65"/>
        <v>16854955.645499997</v>
      </c>
      <c r="Y112" s="48">
        <v>103</v>
      </c>
    </row>
    <row r="113" spans="1:25">
      <c r="A113" s="48" t="s">
        <v>376</v>
      </c>
      <c r="B113" s="153">
        <v>0</v>
      </c>
      <c r="C113" s="153">
        <v>0</v>
      </c>
      <c r="D113" s="153">
        <v>0</v>
      </c>
      <c r="E113" s="153">
        <v>0</v>
      </c>
      <c r="F113" s="153">
        <v>0</v>
      </c>
      <c r="G113" s="153">
        <v>0</v>
      </c>
      <c r="H113" s="153">
        <v>0</v>
      </c>
      <c r="I113" s="153">
        <v>0</v>
      </c>
      <c r="J113" s="153">
        <v>0</v>
      </c>
      <c r="K113" s="153">
        <v>1552499.9999999998</v>
      </c>
      <c r="L113" s="153">
        <v>0</v>
      </c>
      <c r="M113" s="153">
        <v>0</v>
      </c>
      <c r="N113" s="153">
        <f t="shared" si="64"/>
        <v>1552499.9999999998</v>
      </c>
      <c r="Q113" s="88">
        <f t="shared" si="60"/>
        <v>0</v>
      </c>
      <c r="R113" s="93">
        <f t="shared" si="25"/>
        <v>0</v>
      </c>
      <c r="S113" s="87">
        <f t="shared" si="61"/>
        <v>0</v>
      </c>
      <c r="T113" s="96">
        <f t="shared" si="26"/>
        <v>0</v>
      </c>
      <c r="U113" s="89">
        <f t="shared" si="47"/>
        <v>0</v>
      </c>
      <c r="V113" s="88">
        <f t="shared" si="62"/>
        <v>0</v>
      </c>
      <c r="W113" s="87">
        <f t="shared" si="63"/>
        <v>1552499.9999999998</v>
      </c>
      <c r="X113" s="96">
        <f t="shared" si="65"/>
        <v>1552499.9999999998</v>
      </c>
      <c r="Y113" s="48">
        <v>104</v>
      </c>
    </row>
    <row r="114" spans="1:25">
      <c r="A114" s="48" t="s">
        <v>377</v>
      </c>
      <c r="B114" s="153">
        <v>0</v>
      </c>
      <c r="C114" s="153">
        <v>0</v>
      </c>
      <c r="D114" s="153">
        <v>0</v>
      </c>
      <c r="E114" s="153">
        <v>0</v>
      </c>
      <c r="F114" s="153">
        <v>0</v>
      </c>
      <c r="G114" s="153">
        <v>0</v>
      </c>
      <c r="H114" s="153">
        <v>0</v>
      </c>
      <c r="I114" s="153">
        <v>0</v>
      </c>
      <c r="J114" s="153">
        <v>0</v>
      </c>
      <c r="K114" s="153">
        <v>12419999.999999998</v>
      </c>
      <c r="L114" s="153">
        <v>0</v>
      </c>
      <c r="M114" s="153">
        <v>0</v>
      </c>
      <c r="N114" s="153">
        <f t="shared" si="64"/>
        <v>12419999.999999998</v>
      </c>
      <c r="Q114" s="88">
        <f t="shared" si="60"/>
        <v>0</v>
      </c>
      <c r="R114" s="93">
        <f t="shared" si="25"/>
        <v>0</v>
      </c>
      <c r="S114" s="87">
        <f t="shared" si="61"/>
        <v>0</v>
      </c>
      <c r="T114" s="96">
        <f t="shared" si="26"/>
        <v>0</v>
      </c>
      <c r="U114" s="89">
        <f t="shared" si="47"/>
        <v>0</v>
      </c>
      <c r="V114" s="88">
        <f t="shared" si="62"/>
        <v>0</v>
      </c>
      <c r="W114" s="87">
        <f t="shared" si="63"/>
        <v>12419999.999999998</v>
      </c>
      <c r="X114" s="96">
        <f t="shared" si="65"/>
        <v>12419999.999999998</v>
      </c>
      <c r="Y114" s="48">
        <v>105</v>
      </c>
    </row>
    <row r="115" spans="1:25">
      <c r="A115" s="48" t="s">
        <v>378</v>
      </c>
      <c r="B115" s="153">
        <v>0</v>
      </c>
      <c r="C115" s="153">
        <v>0</v>
      </c>
      <c r="D115" s="153">
        <v>0</v>
      </c>
      <c r="E115" s="153">
        <v>0</v>
      </c>
      <c r="F115" s="153">
        <v>0</v>
      </c>
      <c r="G115" s="153">
        <v>0</v>
      </c>
      <c r="H115" s="153">
        <v>0</v>
      </c>
      <c r="I115" s="153">
        <v>0</v>
      </c>
      <c r="J115" s="153">
        <v>0</v>
      </c>
      <c r="K115" s="153">
        <v>31049999.999999996</v>
      </c>
      <c r="L115" s="153">
        <v>0</v>
      </c>
      <c r="M115" s="153">
        <v>0</v>
      </c>
      <c r="N115" s="153">
        <f t="shared" si="64"/>
        <v>31049999.999999996</v>
      </c>
      <c r="Q115" s="88">
        <f t="shared" si="60"/>
        <v>0</v>
      </c>
      <c r="R115" s="93">
        <f t="shared" si="25"/>
        <v>0</v>
      </c>
      <c r="S115" s="87">
        <f t="shared" si="61"/>
        <v>0</v>
      </c>
      <c r="T115" s="96">
        <f t="shared" si="26"/>
        <v>0</v>
      </c>
      <c r="U115" s="89">
        <f t="shared" si="47"/>
        <v>0</v>
      </c>
      <c r="V115" s="88">
        <f t="shared" si="62"/>
        <v>0</v>
      </c>
      <c r="W115" s="87">
        <f t="shared" si="63"/>
        <v>31049999.999999996</v>
      </c>
      <c r="X115" s="96">
        <f t="shared" si="65"/>
        <v>31049999.999999996</v>
      </c>
      <c r="Y115" s="48">
        <v>106</v>
      </c>
    </row>
    <row r="116" spans="1:25">
      <c r="A116" s="48" t="s">
        <v>379</v>
      </c>
      <c r="B116" s="153">
        <v>0</v>
      </c>
      <c r="C116" s="153">
        <v>0</v>
      </c>
      <c r="D116" s="153">
        <v>0</v>
      </c>
      <c r="E116" s="153">
        <v>0</v>
      </c>
      <c r="F116" s="153">
        <v>0</v>
      </c>
      <c r="G116" s="153">
        <v>0</v>
      </c>
      <c r="H116" s="153">
        <v>0</v>
      </c>
      <c r="I116" s="153">
        <v>0</v>
      </c>
      <c r="J116" s="153">
        <v>0</v>
      </c>
      <c r="K116" s="153">
        <v>10350000</v>
      </c>
      <c r="L116" s="153">
        <v>0</v>
      </c>
      <c r="M116" s="153">
        <v>0</v>
      </c>
      <c r="N116" s="153">
        <f t="shared" si="64"/>
        <v>10350000</v>
      </c>
      <c r="Q116" s="88">
        <f t="shared" si="60"/>
        <v>0</v>
      </c>
      <c r="R116" s="93">
        <f t="shared" si="25"/>
        <v>0</v>
      </c>
      <c r="S116" s="87">
        <f t="shared" si="61"/>
        <v>0</v>
      </c>
      <c r="T116" s="96">
        <f t="shared" si="26"/>
        <v>0</v>
      </c>
      <c r="U116" s="89">
        <f>SUM(H116:J116)</f>
        <v>0</v>
      </c>
      <c r="V116" s="88">
        <f>SUM(T116:U116)</f>
        <v>0</v>
      </c>
      <c r="W116" s="87">
        <f t="shared" si="63"/>
        <v>10350000</v>
      </c>
      <c r="X116" s="96">
        <f t="shared" si="65"/>
        <v>10350000</v>
      </c>
      <c r="Y116" s="48">
        <v>107</v>
      </c>
    </row>
    <row r="117" spans="1:25">
      <c r="A117" s="48" t="s">
        <v>380</v>
      </c>
      <c r="B117" s="153">
        <v>0</v>
      </c>
      <c r="C117" s="153">
        <v>0</v>
      </c>
      <c r="D117" s="153">
        <v>0</v>
      </c>
      <c r="E117" s="153">
        <v>0</v>
      </c>
      <c r="F117" s="153">
        <v>0</v>
      </c>
      <c r="G117" s="153">
        <v>0</v>
      </c>
      <c r="H117" s="153">
        <v>0</v>
      </c>
      <c r="I117" s="153">
        <v>0</v>
      </c>
      <c r="J117" s="153">
        <v>0</v>
      </c>
      <c r="K117" s="153">
        <v>21735000</v>
      </c>
      <c r="L117" s="153">
        <v>0</v>
      </c>
      <c r="M117" s="153">
        <v>0</v>
      </c>
      <c r="N117" s="153">
        <f t="shared" si="64"/>
        <v>21735000</v>
      </c>
      <c r="Q117" s="88">
        <f t="shared" si="60"/>
        <v>0</v>
      </c>
      <c r="R117" s="93">
        <f t="shared" si="25"/>
        <v>0</v>
      </c>
      <c r="S117" s="87">
        <f t="shared" si="61"/>
        <v>0</v>
      </c>
      <c r="T117" s="96">
        <f t="shared" si="26"/>
        <v>0</v>
      </c>
      <c r="U117" s="89">
        <f t="shared" si="47"/>
        <v>0</v>
      </c>
      <c r="V117" s="88">
        <f t="shared" si="62"/>
        <v>0</v>
      </c>
      <c r="W117" s="87">
        <f t="shared" si="63"/>
        <v>21735000</v>
      </c>
      <c r="X117" s="96">
        <f t="shared" si="65"/>
        <v>21735000</v>
      </c>
      <c r="Y117" s="48">
        <v>108</v>
      </c>
    </row>
    <row r="118" spans="1:25">
      <c r="A118" s="48" t="s">
        <v>346</v>
      </c>
      <c r="B118" s="153">
        <v>0</v>
      </c>
      <c r="C118" s="153">
        <v>0</v>
      </c>
      <c r="D118" s="153">
        <v>0</v>
      </c>
      <c r="E118" s="153">
        <v>0</v>
      </c>
      <c r="F118" s="153">
        <v>0</v>
      </c>
      <c r="G118" s="153">
        <v>0</v>
      </c>
      <c r="H118" s="153">
        <v>1155638.1096000001</v>
      </c>
      <c r="I118" s="153">
        <v>0</v>
      </c>
      <c r="J118" s="153">
        <v>0</v>
      </c>
      <c r="K118" s="153">
        <v>0</v>
      </c>
      <c r="L118" s="153">
        <v>1155638.1096000001</v>
      </c>
      <c r="M118" s="153">
        <v>1540850.7955499999</v>
      </c>
      <c r="N118" s="153">
        <f t="shared" si="64"/>
        <v>3852127.0147500001</v>
      </c>
      <c r="Q118" s="88">
        <f t="shared" si="60"/>
        <v>0</v>
      </c>
      <c r="R118" s="93">
        <f t="shared" si="25"/>
        <v>0</v>
      </c>
      <c r="S118" s="87">
        <f t="shared" si="61"/>
        <v>0</v>
      </c>
      <c r="T118" s="96">
        <f t="shared" si="26"/>
        <v>0</v>
      </c>
      <c r="U118" s="89">
        <f t="shared" si="47"/>
        <v>1155638.1096000001</v>
      </c>
      <c r="V118" s="88">
        <f t="shared" si="62"/>
        <v>1155638.1096000001</v>
      </c>
      <c r="W118" s="87">
        <f t="shared" si="63"/>
        <v>2696488.90515</v>
      </c>
      <c r="X118" s="96">
        <f t="shared" si="65"/>
        <v>3852127.0147500001</v>
      </c>
      <c r="Y118" s="48">
        <v>109</v>
      </c>
    </row>
    <row r="119" spans="1:25">
      <c r="A119" s="48" t="s">
        <v>347</v>
      </c>
      <c r="B119" s="153">
        <v>0</v>
      </c>
      <c r="C119" s="153">
        <v>0</v>
      </c>
      <c r="D119" s="153">
        <v>0</v>
      </c>
      <c r="E119" s="153">
        <v>413999.99999999994</v>
      </c>
      <c r="F119" s="153">
        <v>0</v>
      </c>
      <c r="G119" s="153">
        <v>-206999.99999999997</v>
      </c>
      <c r="H119" s="153">
        <v>0</v>
      </c>
      <c r="I119" s="153">
        <v>0</v>
      </c>
      <c r="J119" s="153">
        <v>0</v>
      </c>
      <c r="K119" s="153">
        <v>0</v>
      </c>
      <c r="L119" s="153">
        <v>0</v>
      </c>
      <c r="M119" s="153">
        <v>0</v>
      </c>
      <c r="N119" s="153">
        <f t="shared" si="64"/>
        <v>206999.99999999997</v>
      </c>
      <c r="Q119" s="88">
        <f t="shared" si="60"/>
        <v>0</v>
      </c>
      <c r="R119" s="93">
        <f t="shared" si="25"/>
        <v>0</v>
      </c>
      <c r="S119" s="87">
        <f t="shared" si="61"/>
        <v>206999.99999999997</v>
      </c>
      <c r="T119" s="96">
        <f t="shared" si="26"/>
        <v>206999.99999999997</v>
      </c>
      <c r="U119" s="89">
        <f t="shared" si="47"/>
        <v>0</v>
      </c>
      <c r="V119" s="88">
        <f t="shared" si="62"/>
        <v>206999.99999999997</v>
      </c>
      <c r="W119" s="87">
        <f t="shared" si="63"/>
        <v>0</v>
      </c>
      <c r="X119" s="96">
        <f t="shared" si="65"/>
        <v>206999.99999999997</v>
      </c>
      <c r="Y119" s="48">
        <v>110</v>
      </c>
    </row>
    <row r="120" spans="1:25">
      <c r="A120" s="48" t="s">
        <v>348</v>
      </c>
      <c r="B120" s="153">
        <v>0</v>
      </c>
      <c r="C120" s="153">
        <v>2500000</v>
      </c>
      <c r="D120" s="153">
        <v>0</v>
      </c>
      <c r="E120" s="153">
        <v>1500000</v>
      </c>
      <c r="F120" s="153">
        <v>0</v>
      </c>
      <c r="G120" s="153">
        <v>0</v>
      </c>
      <c r="H120" s="153">
        <v>3000000</v>
      </c>
      <c r="I120" s="153">
        <v>0</v>
      </c>
      <c r="J120" s="153">
        <v>0</v>
      </c>
      <c r="K120" s="153">
        <v>0</v>
      </c>
      <c r="L120" s="153">
        <v>3783756</v>
      </c>
      <c r="M120" s="153">
        <v>0</v>
      </c>
      <c r="N120" s="153">
        <f t="shared" ref="N120:N122" si="66">SUM(B120:M120)</f>
        <v>10783756</v>
      </c>
      <c r="Q120" s="88">
        <f t="shared" ref="Q120:Q122" si="67">SUM(B120:D120)</f>
        <v>2500000</v>
      </c>
      <c r="R120" s="93">
        <f t="shared" ref="R120:R122" si="68">Q120</f>
        <v>2500000</v>
      </c>
      <c r="S120" s="87">
        <f t="shared" ref="S120:S122" si="69">SUM(E120:G120)</f>
        <v>1500000</v>
      </c>
      <c r="T120" s="96">
        <f t="shared" ref="T120:T122" si="70">SUM(R120:S120)</f>
        <v>4000000</v>
      </c>
      <c r="U120" s="89">
        <f t="shared" si="47"/>
        <v>3000000</v>
      </c>
      <c r="V120" s="88">
        <f t="shared" si="62"/>
        <v>7000000</v>
      </c>
      <c r="W120" s="87">
        <f t="shared" ref="W120:W122" si="71">SUM(K120:M120)</f>
        <v>3783756</v>
      </c>
      <c r="X120" s="96">
        <f t="shared" si="65"/>
        <v>10783756</v>
      </c>
      <c r="Y120" s="48">
        <v>111</v>
      </c>
    </row>
    <row r="121" spans="1:25">
      <c r="A121" s="48" t="s">
        <v>349</v>
      </c>
      <c r="B121" s="153">
        <v>0</v>
      </c>
      <c r="C121" s="153">
        <v>0</v>
      </c>
      <c r="D121" s="153">
        <v>0</v>
      </c>
      <c r="E121" s="153">
        <v>0</v>
      </c>
      <c r="F121" s="153">
        <v>0</v>
      </c>
      <c r="G121" s="153">
        <v>0</v>
      </c>
      <c r="H121" s="153">
        <v>0</v>
      </c>
      <c r="I121" s="153">
        <v>98824.904999999999</v>
      </c>
      <c r="J121" s="153">
        <v>0</v>
      </c>
      <c r="K121" s="153">
        <v>0</v>
      </c>
      <c r="L121" s="153">
        <v>0</v>
      </c>
      <c r="M121" s="153">
        <v>0</v>
      </c>
      <c r="N121" s="153">
        <f t="shared" si="66"/>
        <v>98824.904999999999</v>
      </c>
      <c r="Q121" s="88">
        <f t="shared" si="67"/>
        <v>0</v>
      </c>
      <c r="R121" s="93">
        <f t="shared" si="68"/>
        <v>0</v>
      </c>
      <c r="S121" s="87">
        <f t="shared" si="69"/>
        <v>0</v>
      </c>
      <c r="T121" s="96">
        <f t="shared" si="70"/>
        <v>0</v>
      </c>
      <c r="U121" s="89">
        <f t="shared" si="47"/>
        <v>98824.904999999999</v>
      </c>
      <c r="V121" s="88">
        <f t="shared" si="62"/>
        <v>98824.904999999999</v>
      </c>
      <c r="W121" s="87">
        <f t="shared" si="71"/>
        <v>0</v>
      </c>
      <c r="X121" s="96">
        <f t="shared" si="65"/>
        <v>98824.904999999999</v>
      </c>
      <c r="Y121" s="48">
        <v>112</v>
      </c>
    </row>
    <row r="122" spans="1:25">
      <c r="A122" s="48" t="s">
        <v>349</v>
      </c>
      <c r="B122" s="153">
        <v>0</v>
      </c>
      <c r="C122" s="153">
        <v>0</v>
      </c>
      <c r="D122" s="153">
        <v>0</v>
      </c>
      <c r="E122" s="153">
        <v>0</v>
      </c>
      <c r="F122" s="153">
        <v>0</v>
      </c>
      <c r="G122" s="153">
        <v>0</v>
      </c>
      <c r="H122" s="153">
        <v>0</v>
      </c>
      <c r="I122" s="153">
        <v>233787.87</v>
      </c>
      <c r="J122" s="153">
        <v>0</v>
      </c>
      <c r="K122" s="153">
        <v>0</v>
      </c>
      <c r="L122" s="153">
        <v>0</v>
      </c>
      <c r="M122" s="153">
        <v>0</v>
      </c>
      <c r="N122" s="153">
        <f t="shared" si="66"/>
        <v>233787.87</v>
      </c>
      <c r="Q122" s="88">
        <f t="shared" si="67"/>
        <v>0</v>
      </c>
      <c r="R122" s="93">
        <f t="shared" si="68"/>
        <v>0</v>
      </c>
      <c r="S122" s="87">
        <f t="shared" si="69"/>
        <v>0</v>
      </c>
      <c r="T122" s="96">
        <f t="shared" si="70"/>
        <v>0</v>
      </c>
      <c r="U122" s="89">
        <f t="shared" si="47"/>
        <v>233787.87</v>
      </c>
      <c r="V122" s="88">
        <f t="shared" si="62"/>
        <v>233787.87</v>
      </c>
      <c r="W122" s="87">
        <f t="shared" si="71"/>
        <v>0</v>
      </c>
      <c r="X122" s="96">
        <f t="shared" si="65"/>
        <v>233787.87</v>
      </c>
      <c r="Y122" s="48">
        <v>113</v>
      </c>
    </row>
    <row r="123" spans="1:25">
      <c r="A123" s="48" t="s">
        <v>349</v>
      </c>
      <c r="B123" s="153">
        <v>0</v>
      </c>
      <c r="C123" s="153">
        <v>0</v>
      </c>
      <c r="D123" s="153">
        <v>0</v>
      </c>
      <c r="E123" s="153">
        <v>0</v>
      </c>
      <c r="F123" s="153">
        <v>0</v>
      </c>
      <c r="G123" s="153">
        <v>0</v>
      </c>
      <c r="H123" s="153">
        <v>0</v>
      </c>
      <c r="I123" s="153">
        <v>417783.95999999996</v>
      </c>
      <c r="J123" s="153">
        <v>0</v>
      </c>
      <c r="K123" s="153">
        <v>0</v>
      </c>
      <c r="L123" s="153">
        <v>0</v>
      </c>
      <c r="M123" s="153">
        <v>0</v>
      </c>
      <c r="N123" s="153">
        <f t="shared" si="64"/>
        <v>417783.95999999996</v>
      </c>
      <c r="Q123" s="88">
        <f t="shared" si="60"/>
        <v>0</v>
      </c>
      <c r="R123" s="93">
        <f t="shared" si="25"/>
        <v>0</v>
      </c>
      <c r="S123" s="87">
        <f t="shared" si="61"/>
        <v>0</v>
      </c>
      <c r="T123" s="96">
        <f t="shared" si="26"/>
        <v>0</v>
      </c>
      <c r="U123" s="89">
        <f>SUM(H123:J123)</f>
        <v>417783.95999999996</v>
      </c>
      <c r="V123" s="88">
        <f>SUM(T123:U123)</f>
        <v>417783.95999999996</v>
      </c>
      <c r="W123" s="87">
        <f t="shared" si="63"/>
        <v>0</v>
      </c>
      <c r="X123" s="96">
        <f>SUM(V123:W123)</f>
        <v>417783.95999999996</v>
      </c>
      <c r="Y123" s="48">
        <v>114</v>
      </c>
    </row>
    <row r="124" spans="1:25">
      <c r="Q124" s="88"/>
      <c r="R124" s="93"/>
      <c r="S124" s="87"/>
      <c r="T124" s="96"/>
      <c r="U124" s="89"/>
      <c r="V124" s="88" t="s">
        <v>1</v>
      </c>
      <c r="W124" s="87"/>
      <c r="X124" s="96" t="s">
        <v>1</v>
      </c>
      <c r="Y124" s="48">
        <v>115</v>
      </c>
    </row>
    <row r="125" spans="1:25">
      <c r="A125" s="61" t="s">
        <v>15</v>
      </c>
      <c r="B125" s="154">
        <f>SUM(B126)</f>
        <v>0</v>
      </c>
      <c r="C125" s="154">
        <f>SUM(C126)</f>
        <v>0</v>
      </c>
      <c r="D125" s="154">
        <f>SUM(D126)</f>
        <v>0</v>
      </c>
      <c r="E125" s="154">
        <f>SUM(E126)</f>
        <v>0</v>
      </c>
      <c r="F125" s="154">
        <f t="shared" ref="F125:M125" si="72">SUM(F126)</f>
        <v>0</v>
      </c>
      <c r="G125" s="154">
        <f t="shared" si="72"/>
        <v>0</v>
      </c>
      <c r="H125" s="154">
        <f t="shared" si="72"/>
        <v>0</v>
      </c>
      <c r="I125" s="154">
        <f t="shared" si="72"/>
        <v>0</v>
      </c>
      <c r="J125" s="154">
        <f t="shared" si="72"/>
        <v>0</v>
      </c>
      <c r="K125" s="154">
        <f t="shared" si="72"/>
        <v>0</v>
      </c>
      <c r="L125" s="154">
        <f t="shared" si="72"/>
        <v>0</v>
      </c>
      <c r="M125" s="154">
        <f t="shared" si="72"/>
        <v>0</v>
      </c>
      <c r="N125" s="154">
        <f>SUM(B125:M125)</f>
        <v>0</v>
      </c>
      <c r="Q125" s="93">
        <f>SUM(B125:D125)</f>
        <v>0</v>
      </c>
      <c r="R125" s="93">
        <f t="shared" si="25"/>
        <v>0</v>
      </c>
      <c r="S125" s="86">
        <f>SUM(E125:G125)</f>
        <v>0</v>
      </c>
      <c r="T125" s="96">
        <f t="shared" si="26"/>
        <v>0</v>
      </c>
      <c r="U125" s="95">
        <f t="shared" si="47"/>
        <v>0</v>
      </c>
      <c r="V125" s="93">
        <f>SUM(T125:U125)</f>
        <v>0</v>
      </c>
      <c r="W125" s="86">
        <f>SUM(K125:M125)</f>
        <v>0</v>
      </c>
      <c r="X125" s="94">
        <f>SUM(V125:W125)</f>
        <v>0</v>
      </c>
      <c r="Y125" s="48">
        <v>116</v>
      </c>
    </row>
    <row r="126" spans="1:25">
      <c r="A126" s="48" t="s">
        <v>110</v>
      </c>
      <c r="B126" s="153">
        <v>0</v>
      </c>
      <c r="C126" s="153">
        <v>0</v>
      </c>
      <c r="D126" s="153">
        <v>0</v>
      </c>
      <c r="E126" s="153">
        <v>0</v>
      </c>
      <c r="F126" s="153">
        <v>0</v>
      </c>
      <c r="G126" s="153">
        <v>0</v>
      </c>
      <c r="H126" s="153">
        <v>0</v>
      </c>
      <c r="I126" s="153">
        <v>0</v>
      </c>
      <c r="J126" s="153">
        <v>0</v>
      </c>
      <c r="K126" s="153">
        <v>0</v>
      </c>
      <c r="L126" s="153">
        <v>0</v>
      </c>
      <c r="M126" s="153">
        <v>0</v>
      </c>
      <c r="N126" s="153">
        <f>SUM(B126:M126)</f>
        <v>0</v>
      </c>
      <c r="Q126" s="88">
        <f>SUM(B126:D126)</f>
        <v>0</v>
      </c>
      <c r="R126" s="93">
        <f t="shared" si="25"/>
        <v>0</v>
      </c>
      <c r="S126" s="87">
        <f>SUM(E126:G126)</f>
        <v>0</v>
      </c>
      <c r="T126" s="96">
        <f t="shared" si="26"/>
        <v>0</v>
      </c>
      <c r="U126" s="89">
        <f t="shared" si="47"/>
        <v>0</v>
      </c>
      <c r="V126" s="88">
        <f>SUM(T126:U126)</f>
        <v>0</v>
      </c>
      <c r="W126" s="87">
        <f>SUM(K126:M126)</f>
        <v>0</v>
      </c>
      <c r="X126" s="96">
        <f>SUM(V126:W126)</f>
        <v>0</v>
      </c>
      <c r="Y126" s="48">
        <v>117</v>
      </c>
    </row>
    <row r="127" spans="1:25">
      <c r="N127" s="153" t="s">
        <v>1</v>
      </c>
      <c r="Q127" s="88"/>
      <c r="R127" s="93"/>
      <c r="S127" s="87"/>
      <c r="T127" s="96"/>
      <c r="U127" s="89"/>
      <c r="V127" s="88" t="s">
        <v>1</v>
      </c>
      <c r="W127" s="87"/>
      <c r="X127" s="96" t="s">
        <v>1</v>
      </c>
      <c r="Y127" s="48">
        <v>118</v>
      </c>
    </row>
    <row r="128" spans="1:25">
      <c r="A128" s="61" t="s">
        <v>111</v>
      </c>
      <c r="B128" s="154">
        <f>SUM(B129:B132)</f>
        <v>0</v>
      </c>
      <c r="C128" s="154">
        <f>SUM(C129:C132)</f>
        <v>0</v>
      </c>
      <c r="D128" s="154">
        <f>SUM(D129:D132)</f>
        <v>0</v>
      </c>
      <c r="E128" s="154">
        <f>SUM(E129:E132)</f>
        <v>52000000</v>
      </c>
      <c r="F128" s="154">
        <f t="shared" ref="F128:M128" si="73">SUM(F129:F132)</f>
        <v>0</v>
      </c>
      <c r="G128" s="154">
        <f t="shared" si="73"/>
        <v>0</v>
      </c>
      <c r="H128" s="154">
        <f t="shared" si="73"/>
        <v>0</v>
      </c>
      <c r="I128" s="154">
        <f t="shared" si="73"/>
        <v>0</v>
      </c>
      <c r="J128" s="154">
        <f t="shared" si="73"/>
        <v>0</v>
      </c>
      <c r="K128" s="154">
        <f t="shared" si="73"/>
        <v>0</v>
      </c>
      <c r="L128" s="154">
        <f t="shared" si="73"/>
        <v>0</v>
      </c>
      <c r="M128" s="154">
        <f t="shared" si="73"/>
        <v>0</v>
      </c>
      <c r="N128" s="155">
        <f>SUM(B128:M128)</f>
        <v>52000000</v>
      </c>
      <c r="P128" s="128"/>
      <c r="Q128" s="93">
        <f>SUM(B128:D128)</f>
        <v>0</v>
      </c>
      <c r="R128" s="93">
        <f t="shared" si="25"/>
        <v>0</v>
      </c>
      <c r="S128" s="86">
        <f>SUM(E128:G128)</f>
        <v>52000000</v>
      </c>
      <c r="T128" s="96">
        <f t="shared" si="26"/>
        <v>52000000</v>
      </c>
      <c r="U128" s="95">
        <f t="shared" si="47"/>
        <v>0</v>
      </c>
      <c r="V128" s="93">
        <f>SUM(T128:U128)</f>
        <v>52000000</v>
      </c>
      <c r="W128" s="86">
        <f>SUM(K128:M128)</f>
        <v>0</v>
      </c>
      <c r="X128" s="94">
        <f>SUM(V128:W128)</f>
        <v>52000000</v>
      </c>
      <c r="Y128" s="48">
        <v>119</v>
      </c>
    </row>
    <row r="129" spans="1:25">
      <c r="A129" s="48" t="s">
        <v>112</v>
      </c>
      <c r="B129" s="153">
        <v>0</v>
      </c>
      <c r="C129" s="153">
        <v>0</v>
      </c>
      <c r="D129" s="153">
        <v>0</v>
      </c>
      <c r="E129" s="153">
        <v>52000000</v>
      </c>
      <c r="F129" s="153">
        <v>0</v>
      </c>
      <c r="G129" s="153">
        <v>0</v>
      </c>
      <c r="H129" s="153">
        <v>0</v>
      </c>
      <c r="I129" s="153">
        <v>0</v>
      </c>
      <c r="J129" s="153">
        <v>0</v>
      </c>
      <c r="K129" s="153">
        <v>0</v>
      </c>
      <c r="L129" s="153">
        <v>0</v>
      </c>
      <c r="M129" s="153">
        <v>0</v>
      </c>
      <c r="N129" s="153">
        <f>SUM(B129:M129)</f>
        <v>52000000</v>
      </c>
      <c r="Q129" s="88" t="s">
        <v>1</v>
      </c>
      <c r="R129" s="93" t="str">
        <f t="shared" si="25"/>
        <v xml:space="preserve"> </v>
      </c>
      <c r="S129" s="87">
        <f>SUM(E129:G129)</f>
        <v>52000000</v>
      </c>
      <c r="T129" s="96">
        <f t="shared" si="26"/>
        <v>52000000</v>
      </c>
      <c r="U129" s="89">
        <f t="shared" si="47"/>
        <v>0</v>
      </c>
      <c r="V129" s="88">
        <f>SUM(T129:U129)</f>
        <v>52000000</v>
      </c>
      <c r="W129" s="87">
        <f>SUM(K129:M129)</f>
        <v>0</v>
      </c>
      <c r="X129" s="96">
        <f>SUM(V129:W129)</f>
        <v>52000000</v>
      </c>
      <c r="Y129" s="48">
        <v>120</v>
      </c>
    </row>
    <row r="130" spans="1:25">
      <c r="A130" s="48" t="s">
        <v>113</v>
      </c>
      <c r="B130" s="153">
        <v>0</v>
      </c>
      <c r="C130" s="153">
        <v>0</v>
      </c>
      <c r="D130" s="153">
        <v>0</v>
      </c>
      <c r="E130" s="153">
        <v>0</v>
      </c>
      <c r="F130" s="153">
        <v>0</v>
      </c>
      <c r="G130" s="153">
        <v>0</v>
      </c>
      <c r="H130" s="153">
        <v>0</v>
      </c>
      <c r="I130" s="153">
        <v>0</v>
      </c>
      <c r="J130" s="153">
        <v>0</v>
      </c>
      <c r="K130" s="153">
        <v>0</v>
      </c>
      <c r="L130" s="153">
        <v>0</v>
      </c>
      <c r="M130" s="153">
        <v>0</v>
      </c>
      <c r="N130" s="153">
        <f>SUM(B130:M130)</f>
        <v>0</v>
      </c>
      <c r="Q130" s="88">
        <f>SUM(B130:D130)</f>
        <v>0</v>
      </c>
      <c r="R130" s="93">
        <f t="shared" si="25"/>
        <v>0</v>
      </c>
      <c r="S130" s="87">
        <f>SUM(E130:G130)</f>
        <v>0</v>
      </c>
      <c r="T130" s="96">
        <f t="shared" si="26"/>
        <v>0</v>
      </c>
      <c r="U130" s="89">
        <f t="shared" si="47"/>
        <v>0</v>
      </c>
      <c r="V130" s="88">
        <f>SUM(T130:U130)</f>
        <v>0</v>
      </c>
      <c r="W130" s="87">
        <f>SUM(K130:M130)</f>
        <v>0</v>
      </c>
      <c r="X130" s="96">
        <f>SUM(V130:W130)</f>
        <v>0</v>
      </c>
      <c r="Y130" s="48">
        <v>121</v>
      </c>
    </row>
    <row r="131" spans="1:25">
      <c r="A131" s="48" t="s">
        <v>114</v>
      </c>
      <c r="B131" s="153">
        <v>0</v>
      </c>
      <c r="C131" s="153">
        <v>0</v>
      </c>
      <c r="D131" s="153">
        <v>0</v>
      </c>
      <c r="E131" s="153">
        <v>0</v>
      </c>
      <c r="F131" s="153">
        <v>0</v>
      </c>
      <c r="G131" s="153">
        <v>0</v>
      </c>
      <c r="H131" s="153">
        <v>0</v>
      </c>
      <c r="I131" s="153">
        <v>0</v>
      </c>
      <c r="J131" s="153">
        <v>0</v>
      </c>
      <c r="K131" s="153">
        <v>0</v>
      </c>
      <c r="L131" s="153">
        <v>0</v>
      </c>
      <c r="M131" s="153">
        <v>0</v>
      </c>
      <c r="N131" s="153">
        <f>SUM(B131:M131)</f>
        <v>0</v>
      </c>
      <c r="Q131" s="88">
        <f>SUM(B131:D131)</f>
        <v>0</v>
      </c>
      <c r="R131" s="93">
        <f t="shared" si="25"/>
        <v>0</v>
      </c>
      <c r="S131" s="87">
        <f>SUM(E131:G131)</f>
        <v>0</v>
      </c>
      <c r="T131" s="96">
        <f t="shared" si="26"/>
        <v>0</v>
      </c>
      <c r="U131" s="89">
        <f t="shared" si="47"/>
        <v>0</v>
      </c>
      <c r="V131" s="88">
        <f>SUM(T131:U131)</f>
        <v>0</v>
      </c>
      <c r="W131" s="87">
        <f>SUM(K131:M131)</f>
        <v>0</v>
      </c>
      <c r="X131" s="96">
        <f>SUM(V131:W131)</f>
        <v>0</v>
      </c>
      <c r="Y131" s="48">
        <v>122</v>
      </c>
    </row>
    <row r="132" spans="1:25">
      <c r="A132" s="48" t="s">
        <v>115</v>
      </c>
      <c r="B132" s="153">
        <v>0</v>
      </c>
      <c r="C132" s="153">
        <v>0</v>
      </c>
      <c r="D132" s="153">
        <v>0</v>
      </c>
      <c r="E132" s="153">
        <v>0</v>
      </c>
      <c r="F132" s="153">
        <v>0</v>
      </c>
      <c r="G132" s="153">
        <v>0</v>
      </c>
      <c r="H132" s="153">
        <v>0</v>
      </c>
      <c r="I132" s="153">
        <v>0</v>
      </c>
      <c r="J132" s="153">
        <v>0</v>
      </c>
      <c r="K132" s="153">
        <v>0</v>
      </c>
      <c r="L132" s="153">
        <v>0</v>
      </c>
      <c r="M132" s="153">
        <v>0</v>
      </c>
      <c r="N132" s="153">
        <f>SUM(B132:M132)</f>
        <v>0</v>
      </c>
      <c r="Q132" s="88">
        <f>SUM(B132:D132)</f>
        <v>0</v>
      </c>
      <c r="R132" s="93">
        <f t="shared" si="25"/>
        <v>0</v>
      </c>
      <c r="S132" s="87">
        <f>SUM(E132:G132)</f>
        <v>0</v>
      </c>
      <c r="T132" s="96">
        <f t="shared" si="26"/>
        <v>0</v>
      </c>
      <c r="U132" s="89">
        <f t="shared" si="47"/>
        <v>0</v>
      </c>
      <c r="V132" s="88">
        <f>SUM(T132:U132)</f>
        <v>0</v>
      </c>
      <c r="W132" s="87">
        <f>SUM(K132:M132)</f>
        <v>0</v>
      </c>
      <c r="X132" s="96">
        <f>SUM(V132:W132)</f>
        <v>0</v>
      </c>
      <c r="Y132" s="48">
        <v>123</v>
      </c>
    </row>
    <row r="133" spans="1:25">
      <c r="N133" s="153" t="s">
        <v>1</v>
      </c>
      <c r="Q133" s="88"/>
      <c r="R133" s="93"/>
      <c r="S133" s="87"/>
      <c r="T133" s="96">
        <f t="shared" si="26"/>
        <v>0</v>
      </c>
      <c r="U133" s="89"/>
      <c r="V133" s="88" t="s">
        <v>1</v>
      </c>
      <c r="W133" s="87"/>
      <c r="X133" s="96" t="s">
        <v>1</v>
      </c>
      <c r="Y133" s="48">
        <v>124</v>
      </c>
    </row>
    <row r="134" spans="1:25">
      <c r="A134" s="61" t="s">
        <v>17</v>
      </c>
      <c r="B134" s="154">
        <f>SUM(B135)</f>
        <v>0</v>
      </c>
      <c r="C134" s="154">
        <f>SUM(C135)</f>
        <v>0</v>
      </c>
      <c r="D134" s="154">
        <f>SUM(D135)</f>
        <v>0</v>
      </c>
      <c r="E134" s="154">
        <f>SUM(E135)</f>
        <v>0</v>
      </c>
      <c r="F134" s="154">
        <f t="shared" ref="F134:M134" si="74">SUM(F135)</f>
        <v>0</v>
      </c>
      <c r="G134" s="154">
        <f t="shared" si="74"/>
        <v>0</v>
      </c>
      <c r="H134" s="154">
        <f t="shared" si="74"/>
        <v>0</v>
      </c>
      <c r="I134" s="154">
        <f t="shared" si="74"/>
        <v>0</v>
      </c>
      <c r="J134" s="154">
        <f t="shared" si="74"/>
        <v>0</v>
      </c>
      <c r="K134" s="154">
        <f>SUM(K135)</f>
        <v>0</v>
      </c>
      <c r="L134" s="154">
        <f t="shared" si="74"/>
        <v>0</v>
      </c>
      <c r="M134" s="154">
        <f t="shared" si="74"/>
        <v>0</v>
      </c>
      <c r="N134" s="154">
        <f>SUM(B134:M134)</f>
        <v>0</v>
      </c>
      <c r="Q134" s="93">
        <f>SUM(B134:D134)</f>
        <v>0</v>
      </c>
      <c r="R134" s="93">
        <f t="shared" si="25"/>
        <v>0</v>
      </c>
      <c r="S134" s="86">
        <f>SUM(E134:G134)</f>
        <v>0</v>
      </c>
      <c r="T134" s="96">
        <f t="shared" si="26"/>
        <v>0</v>
      </c>
      <c r="U134" s="95">
        <f t="shared" si="47"/>
        <v>0</v>
      </c>
      <c r="V134" s="93">
        <f>SUM(T134:U134)</f>
        <v>0</v>
      </c>
      <c r="W134" s="86">
        <f>SUM(K134:M134)</f>
        <v>0</v>
      </c>
      <c r="X134" s="94">
        <f>SUM(V134:W134)</f>
        <v>0</v>
      </c>
      <c r="Y134" s="48">
        <v>125</v>
      </c>
    </row>
    <row r="135" spans="1:25">
      <c r="A135" s="48" t="s">
        <v>116</v>
      </c>
      <c r="B135" s="153">
        <v>0</v>
      </c>
      <c r="C135" s="153">
        <v>0</v>
      </c>
      <c r="D135" s="153">
        <v>0</v>
      </c>
      <c r="E135" s="153">
        <v>0</v>
      </c>
      <c r="F135" s="153">
        <v>0</v>
      </c>
      <c r="G135" s="153">
        <v>0</v>
      </c>
      <c r="H135" s="153">
        <v>0</v>
      </c>
      <c r="I135" s="153">
        <v>0</v>
      </c>
      <c r="J135" s="153">
        <v>0</v>
      </c>
      <c r="K135" s="153">
        <v>0</v>
      </c>
      <c r="L135" s="153">
        <v>0</v>
      </c>
      <c r="M135" s="153">
        <v>0</v>
      </c>
      <c r="N135" s="153">
        <f>SUM(B135:M135)</f>
        <v>0</v>
      </c>
      <c r="Q135" s="88">
        <f>SUM(B135:D135)</f>
        <v>0</v>
      </c>
      <c r="R135" s="93">
        <f t="shared" si="25"/>
        <v>0</v>
      </c>
      <c r="S135" s="87">
        <f>SUM(E135:G135)</f>
        <v>0</v>
      </c>
      <c r="T135" s="96">
        <f t="shared" si="26"/>
        <v>0</v>
      </c>
      <c r="U135" s="89">
        <f t="shared" si="47"/>
        <v>0</v>
      </c>
      <c r="V135" s="88">
        <f>SUM(T135:U135)</f>
        <v>0</v>
      </c>
      <c r="W135" s="87">
        <f>SUM(K135:M135)</f>
        <v>0</v>
      </c>
      <c r="X135" s="96">
        <f>SUM(V135:W135)</f>
        <v>0</v>
      </c>
      <c r="Y135" s="48">
        <v>126</v>
      </c>
    </row>
    <row r="136" spans="1:25">
      <c r="N136" s="153" t="s">
        <v>1</v>
      </c>
      <c r="Q136" s="88"/>
      <c r="R136" s="93">
        <f t="shared" si="25"/>
        <v>0</v>
      </c>
      <c r="S136" s="87"/>
      <c r="T136" s="96"/>
      <c r="U136" s="89"/>
      <c r="V136" s="88" t="s">
        <v>1</v>
      </c>
      <c r="W136" s="87"/>
      <c r="X136" s="96" t="s">
        <v>1</v>
      </c>
      <c r="Y136" s="48">
        <v>127</v>
      </c>
    </row>
    <row r="137" spans="1:25">
      <c r="A137" s="61" t="s">
        <v>117</v>
      </c>
      <c r="B137" s="154">
        <f>+B7+B23+B38+B41+B55+B65+B85+B94+B102+B107+B125+B128+B134</f>
        <v>83455235.84224999</v>
      </c>
      <c r="C137" s="154">
        <f t="shared" ref="C137:N137" si="75">+C7+C23+C38+C41+C55+C65+C85+C94+C102+C107+C125+C128+C134</f>
        <v>57954342.062750004</v>
      </c>
      <c r="D137" s="154">
        <f t="shared" si="75"/>
        <v>44134340.690499999</v>
      </c>
      <c r="E137" s="154">
        <f t="shared" si="75"/>
        <v>104623208.01275</v>
      </c>
      <c r="F137" s="154">
        <f t="shared" si="75"/>
        <v>69782386.633249998</v>
      </c>
      <c r="G137" s="154">
        <f t="shared" si="75"/>
        <v>55428276.62659999</v>
      </c>
      <c r="H137" s="154">
        <f t="shared" si="75"/>
        <v>44293996.620949991</v>
      </c>
      <c r="I137" s="154">
        <f t="shared" si="75"/>
        <v>65464072.448300004</v>
      </c>
      <c r="J137" s="154">
        <f t="shared" si="75"/>
        <v>53049372.119450003</v>
      </c>
      <c r="K137" s="154">
        <f t="shared" si="75"/>
        <v>135303951.83614999</v>
      </c>
      <c r="L137" s="154">
        <f t="shared" si="75"/>
        <v>48568547.494850017</v>
      </c>
      <c r="M137" s="154">
        <f t="shared" si="75"/>
        <v>55637654.444549993</v>
      </c>
      <c r="N137" s="154">
        <f t="shared" si="75"/>
        <v>824695384.83235002</v>
      </c>
      <c r="O137" s="61"/>
      <c r="P137" s="61"/>
      <c r="Q137" s="93">
        <f>SUM(B137:D137)</f>
        <v>185543918.59549999</v>
      </c>
      <c r="R137" s="93">
        <f t="shared" si="25"/>
        <v>185543918.59549999</v>
      </c>
      <c r="S137" s="86">
        <f>SUM(E137:G137)</f>
        <v>229833871.2726</v>
      </c>
      <c r="T137" s="96">
        <f>SUM(R137:S137)</f>
        <v>415377789.86809999</v>
      </c>
      <c r="U137" s="95">
        <f>SUM(H137:J137)</f>
        <v>162807441.18869999</v>
      </c>
      <c r="V137" s="93">
        <f>SUM(T137:U137)</f>
        <v>578185231.05680001</v>
      </c>
      <c r="W137" s="86">
        <f>SUM(K137:M137)</f>
        <v>239510153.77555001</v>
      </c>
      <c r="X137" s="94">
        <f>SUM(V137:W137)</f>
        <v>817695384.83235002</v>
      </c>
      <c r="Y137" s="48">
        <v>128</v>
      </c>
    </row>
    <row r="138" spans="1:25">
      <c r="D138" s="153">
        <f>SUM(B137:D137)</f>
        <v>185543918.59549999</v>
      </c>
      <c r="G138" s="153">
        <f>SUM(E137:G137)</f>
        <v>229833871.2726</v>
      </c>
      <c r="J138" s="153">
        <f>SUM(H137:J137)</f>
        <v>162807441.18869999</v>
      </c>
      <c r="M138" s="153">
        <f>SUM(K137:M137)</f>
        <v>239510153.77555001</v>
      </c>
      <c r="N138" s="153">
        <f>N7+N23+N38+N41+N55+N65+N107+N125+N128+N134</f>
        <v>651131454.36399996</v>
      </c>
    </row>
    <row r="145" spans="17:24">
      <c r="Q145" s="90" t="s">
        <v>254</v>
      </c>
      <c r="R145" s="90"/>
      <c r="S145" s="91" t="s">
        <v>255</v>
      </c>
      <c r="T145" s="91"/>
      <c r="U145" s="92" t="s">
        <v>256</v>
      </c>
      <c r="V145" s="90"/>
      <c r="W145" s="91" t="s">
        <v>257</v>
      </c>
      <c r="X145" s="91" t="s">
        <v>18</v>
      </c>
    </row>
  </sheetData>
  <mergeCells count="6">
    <mergeCell ref="U5:V5"/>
    <mergeCell ref="S5:T5"/>
    <mergeCell ref="Q5:R5"/>
    <mergeCell ref="A2:N2"/>
    <mergeCell ref="A3:N3"/>
    <mergeCell ref="A4:N4"/>
  </mergeCells>
  <phoneticPr fontId="0" type="noConversion"/>
  <printOptions horizontalCentered="1" verticalCentered="1"/>
  <pageMargins left="0.15748031496062992" right="0.19685039370078741" top="0.15748031496062992" bottom="0.19685039370078741" header="0" footer="0.11811023622047245"/>
  <pageSetup scale="59" orientation="landscape" horizontalDpi="300" verticalDpi="300" r:id="rId1"/>
  <headerFooter alignWithMargins="0"/>
  <rowBreaks count="1" manualBreakCount="1">
    <brk id="84" max="16383" man="1"/>
  </row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zoomScaleNormal="100" workbookViewId="0">
      <selection sqref="A1:I1"/>
    </sheetView>
  </sheetViews>
  <sheetFormatPr baseColWidth="10" defaultRowHeight="12.75"/>
  <cols>
    <col min="1" max="1" width="44.42578125" customWidth="1"/>
    <col min="2" max="9" width="12.855468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245</v>
      </c>
      <c r="B2" s="164"/>
      <c r="C2" s="164"/>
      <c r="D2" s="164"/>
      <c r="E2" s="164"/>
      <c r="F2" s="164"/>
      <c r="G2" s="164"/>
      <c r="H2" s="164"/>
      <c r="I2" s="164"/>
    </row>
    <row r="3" spans="1:9">
      <c r="A3" t="s">
        <v>1</v>
      </c>
    </row>
    <row r="4" spans="1:9">
      <c r="A4" s="4" t="s">
        <v>1</v>
      </c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B6" s="48"/>
      <c r="C6" s="48"/>
      <c r="D6" s="48"/>
      <c r="E6" s="48"/>
      <c r="F6" s="48"/>
      <c r="G6" s="48"/>
      <c r="H6" s="48"/>
      <c r="I6" s="48"/>
    </row>
    <row r="7" spans="1:9">
      <c r="A7" s="9" t="s">
        <v>1</v>
      </c>
      <c r="B7" s="51"/>
      <c r="C7" s="53" t="s">
        <v>1</v>
      </c>
      <c r="D7" s="52"/>
      <c r="E7" s="51"/>
      <c r="F7" s="51"/>
      <c r="G7" s="51"/>
      <c r="H7" s="51"/>
      <c r="I7" s="53"/>
    </row>
    <row r="8" spans="1:9">
      <c r="A8" s="12" t="s">
        <v>237</v>
      </c>
      <c r="B8" s="39">
        <f>+'EGRESOS. REALES 2016'!R54</f>
        <v>0</v>
      </c>
      <c r="C8" s="37">
        <f>+'EGRESOS REALES 2017'!Q57</f>
        <v>0</v>
      </c>
      <c r="D8" s="38">
        <f>+Pres.Egresos2017!R53</f>
        <v>0</v>
      </c>
      <c r="E8" s="39">
        <f>+C8-D8</f>
        <v>0</v>
      </c>
      <c r="F8" s="39">
        <f>+'EGRESOS. REALES 2016'!R54</f>
        <v>0</v>
      </c>
      <c r="G8" s="37">
        <f>+'EGRESOS REALES 2017'!Q57</f>
        <v>0</v>
      </c>
      <c r="H8" s="38">
        <f>+Pres.Egresos2017!R53</f>
        <v>0</v>
      </c>
      <c r="I8" s="37">
        <f>+G8-H8</f>
        <v>0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238</v>
      </c>
      <c r="B10" s="39">
        <f>+'EGRESOS. REALES 2016'!R55</f>
        <v>0</v>
      </c>
      <c r="C10" s="37">
        <f>+'EGRESOS REALES 2017'!Q58</f>
        <v>0</v>
      </c>
      <c r="D10" s="38">
        <f>+Pres.Egresos2017!R54</f>
        <v>0</v>
      </c>
      <c r="E10" s="39">
        <f>+C10-D10</f>
        <v>0</v>
      </c>
      <c r="F10" s="39">
        <f>+'EGRESOS. REALES 2016'!R55</f>
        <v>0</v>
      </c>
      <c r="G10" s="37">
        <f>+'EGRESOS REALES 2017'!Q58</f>
        <v>0</v>
      </c>
      <c r="H10" s="38">
        <f>+Pres.Egresos2017!R54</f>
        <v>0</v>
      </c>
      <c r="I10" s="37">
        <f>+G10-H10</f>
        <v>0</v>
      </c>
    </row>
    <row r="11" spans="1:9">
      <c r="A11" s="12"/>
      <c r="B11" s="39" t="s">
        <v>1</v>
      </c>
      <c r="C11" s="37"/>
      <c r="D11" s="38"/>
      <c r="E11" s="39"/>
      <c r="F11" s="39" t="s">
        <v>1</v>
      </c>
      <c r="G11" s="37"/>
      <c r="H11" s="38"/>
      <c r="I11" s="37" t="s">
        <v>1</v>
      </c>
    </row>
    <row r="12" spans="1:9">
      <c r="A12" s="12" t="s">
        <v>239</v>
      </c>
      <c r="B12" s="39">
        <f>+'EGRESOS. REALES 2016'!R56</f>
        <v>0</v>
      </c>
      <c r="C12" s="37">
        <f>+'EGRESOS REALES 2017'!Q59</f>
        <v>0</v>
      </c>
      <c r="D12" s="38">
        <f>+Pres.Egresos2017!R55</f>
        <v>0</v>
      </c>
      <c r="E12" s="39">
        <f>+C12-D12</f>
        <v>0</v>
      </c>
      <c r="F12" s="39">
        <f>+'EGRESOS. REALES 2016'!R56</f>
        <v>0</v>
      </c>
      <c r="G12" s="37">
        <f>+'EGRESOS REALES 2017'!Q59</f>
        <v>0</v>
      </c>
      <c r="H12" s="38">
        <f>+Pres.Egresos2017!R55</f>
        <v>0</v>
      </c>
      <c r="I12" s="37">
        <f>+G12-H12</f>
        <v>0</v>
      </c>
    </row>
    <row r="13" spans="1:9">
      <c r="A13" s="12"/>
      <c r="B13" s="39"/>
      <c r="C13" s="37"/>
      <c r="D13" s="38"/>
      <c r="E13" s="39"/>
      <c r="F13" s="39"/>
      <c r="G13" s="37"/>
      <c r="H13" s="38"/>
      <c r="I13" s="37"/>
    </row>
    <row r="14" spans="1:9">
      <c r="A14" s="22" t="s">
        <v>272</v>
      </c>
      <c r="B14" s="39">
        <f>+'EGRESOS. REALES 2016'!R57</f>
        <v>0</v>
      </c>
      <c r="C14" s="37">
        <f>+'EGRESOS REALES 2017'!Q60</f>
        <v>0</v>
      </c>
      <c r="D14" s="38">
        <f>+Pres.Egresos2017!R56</f>
        <v>7537053.1156500001</v>
      </c>
      <c r="E14" s="39">
        <f>+C14-D14</f>
        <v>-7537053.1156500001</v>
      </c>
      <c r="F14" s="39">
        <f>+'EGRESOS. REALES 2016'!R57</f>
        <v>0</v>
      </c>
      <c r="G14" s="37">
        <f>+'EGRESOS REALES 2017'!Q60</f>
        <v>0</v>
      </c>
      <c r="H14" s="38">
        <f>+Pres.Egresos2017!Y56</f>
        <v>25123510.431250002</v>
      </c>
      <c r="I14" s="37">
        <f>+G14-H14</f>
        <v>-25123510.431250002</v>
      </c>
    </row>
    <row r="15" spans="1:9">
      <c r="A15" s="22"/>
      <c r="B15" s="39"/>
      <c r="C15" s="37"/>
      <c r="D15" s="38"/>
      <c r="E15" s="39"/>
      <c r="F15" s="39"/>
      <c r="G15" s="37"/>
      <c r="H15" s="38"/>
      <c r="I15" s="37"/>
    </row>
    <row r="16" spans="1:9">
      <c r="A16" s="19"/>
      <c r="B16" s="39"/>
      <c r="C16" s="46"/>
      <c r="D16" s="38"/>
      <c r="E16" s="37" t="s">
        <v>1</v>
      </c>
      <c r="F16" s="39"/>
      <c r="G16" s="39"/>
      <c r="H16" s="39"/>
      <c r="I16" s="37"/>
    </row>
    <row r="17" spans="1:9">
      <c r="A17" s="31" t="s">
        <v>1</v>
      </c>
      <c r="B17" s="55"/>
      <c r="C17" s="55"/>
      <c r="D17" s="55"/>
      <c r="E17" s="55"/>
      <c r="F17" s="55"/>
      <c r="G17" s="55"/>
      <c r="H17" s="55"/>
      <c r="I17" s="55"/>
    </row>
    <row r="18" spans="1:9">
      <c r="A18" s="34" t="s">
        <v>18</v>
      </c>
      <c r="B18" s="56">
        <f t="shared" ref="B18:I18" si="0">SUM(B7:B16)</f>
        <v>0</v>
      </c>
      <c r="C18" s="56">
        <f t="shared" si="0"/>
        <v>0</v>
      </c>
      <c r="D18" s="56">
        <f t="shared" si="0"/>
        <v>7537053.1156500001</v>
      </c>
      <c r="E18" s="56">
        <f t="shared" si="0"/>
        <v>-7537053.1156500001</v>
      </c>
      <c r="F18" s="56">
        <f t="shared" si="0"/>
        <v>0</v>
      </c>
      <c r="G18" s="56">
        <f t="shared" si="0"/>
        <v>0</v>
      </c>
      <c r="H18" s="56">
        <f t="shared" si="0"/>
        <v>25123510.431250002</v>
      </c>
      <c r="I18" s="56">
        <f t="shared" si="0"/>
        <v>-25123510.431250002</v>
      </c>
    </row>
    <row r="19" spans="1:9">
      <c r="A19" s="1" t="s">
        <v>1</v>
      </c>
    </row>
    <row r="20" spans="1:9">
      <c r="A20" s="1" t="s">
        <v>19</v>
      </c>
      <c r="B20" s="2"/>
      <c r="C20" s="2"/>
      <c r="D20" s="2"/>
      <c r="E20" s="2"/>
      <c r="F20" s="2"/>
      <c r="G20" s="2"/>
      <c r="H20" s="2"/>
      <c r="I20" s="3"/>
    </row>
    <row r="21" spans="1:9">
      <c r="A21" s="12"/>
      <c r="B21" s="10"/>
      <c r="C21" s="10"/>
      <c r="D21" s="10"/>
      <c r="E21" s="10"/>
      <c r="F21" s="10"/>
      <c r="G21" s="10"/>
      <c r="H21" s="10"/>
      <c r="I21" s="11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5"/>
      <c r="B39" s="16"/>
      <c r="C39" s="16"/>
      <c r="D39" s="16"/>
      <c r="E39" s="16"/>
      <c r="F39" s="16"/>
      <c r="G39" s="16"/>
      <c r="H39" s="16"/>
      <c r="I39" s="17"/>
    </row>
    <row r="41" spans="1:9">
      <c r="I41" s="20" t="s">
        <v>42</v>
      </c>
    </row>
    <row r="42" spans="1:9">
      <c r="I42" s="20"/>
    </row>
    <row r="43" spans="1:9">
      <c r="I43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1811023622047245" right="0.23622047244094491" top="0.47244094488188981" bottom="0.31496062992125984" header="0" footer="0"/>
  <pageSetup scale="80" orientation="landscape" horizontalDpi="300" verticalDpi="300" r:id="rId1"/>
  <headerFooter alignWithMargins="0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topLeftCell="A13" zoomScaleNormal="100" workbookViewId="0">
      <selection activeCell="D26" sqref="D26"/>
    </sheetView>
  </sheetViews>
  <sheetFormatPr baseColWidth="10" defaultRowHeight="12.75"/>
  <cols>
    <col min="1" max="1" width="42.140625" customWidth="1"/>
    <col min="2" max="9" width="12.85546875" customWidth="1"/>
  </cols>
  <sheetData>
    <row r="1" spans="1:11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11">
      <c r="A2" s="164" t="s">
        <v>244</v>
      </c>
      <c r="B2" s="164"/>
      <c r="C2" s="164"/>
      <c r="D2" s="164"/>
      <c r="E2" s="164"/>
      <c r="F2" s="164"/>
      <c r="G2" s="164"/>
      <c r="H2" s="164"/>
      <c r="I2" s="164"/>
    </row>
    <row r="3" spans="1:11">
      <c r="A3" t="s">
        <v>1</v>
      </c>
    </row>
    <row r="4" spans="1:11">
      <c r="A4" s="4" t="s">
        <v>1</v>
      </c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11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1" ht="8.25" customHeight="1">
      <c r="A6" s="60"/>
      <c r="B6" s="60"/>
      <c r="C6" s="60"/>
      <c r="D6" s="60"/>
      <c r="E6" s="60"/>
      <c r="F6" s="60"/>
      <c r="G6" s="60"/>
      <c r="H6" s="60"/>
      <c r="I6" s="60"/>
    </row>
    <row r="7" spans="1:11" ht="8.25" customHeight="1">
      <c r="A7" s="4"/>
      <c r="B7" s="9"/>
      <c r="C7" s="9"/>
      <c r="D7" s="9"/>
      <c r="E7" s="9"/>
      <c r="F7" s="9"/>
      <c r="G7" s="4"/>
      <c r="H7" s="10"/>
      <c r="I7" s="4"/>
    </row>
    <row r="8" spans="1:11">
      <c r="A8" s="18" t="s">
        <v>241</v>
      </c>
      <c r="B8" s="39">
        <f>+'EGRESOS. REALES 2016'!R60</f>
        <v>0</v>
      </c>
      <c r="C8" s="37">
        <f>+'EGRESOS REALES 2017'!Q63</f>
        <v>0</v>
      </c>
      <c r="D8" s="38">
        <f>+Pres.Egresos2017!R59</f>
        <v>0</v>
      </c>
      <c r="E8" s="39">
        <f>+C8-D8</f>
        <v>0</v>
      </c>
      <c r="F8" s="39">
        <f>+'EGRESOS. REALES 2016'!R60</f>
        <v>0</v>
      </c>
      <c r="G8" s="37">
        <f>+'EGRESOS REALES 2017'!Q63</f>
        <v>0</v>
      </c>
      <c r="H8" s="38">
        <f>+Pres.Egresos2017!R59</f>
        <v>0</v>
      </c>
      <c r="I8" s="37">
        <f t="shared" ref="I8:I18" si="0">+G8-H8</f>
        <v>0</v>
      </c>
      <c r="J8" s="48"/>
      <c r="K8" s="48"/>
    </row>
    <row r="9" spans="1:11">
      <c r="A9" s="18"/>
      <c r="B9" s="39"/>
      <c r="C9" s="37"/>
      <c r="D9" s="38"/>
      <c r="E9" s="39"/>
      <c r="F9" s="39"/>
      <c r="G9" s="37"/>
      <c r="H9" s="38"/>
      <c r="I9" s="37"/>
      <c r="J9" s="48"/>
      <c r="K9" s="48"/>
    </row>
    <row r="10" spans="1:11">
      <c r="A10" s="18" t="s">
        <v>243</v>
      </c>
      <c r="B10" s="39">
        <f>+'EGRESOS. REALES 2016'!R61</f>
        <v>0</v>
      </c>
      <c r="C10" s="37">
        <f>+'EGRESOS REALES 2017'!Q64</f>
        <v>0</v>
      </c>
      <c r="D10" s="38">
        <f>+Pres.Egresos2017!R60</f>
        <v>0</v>
      </c>
      <c r="E10" s="39">
        <f>+C10-D10</f>
        <v>0</v>
      </c>
      <c r="F10" s="39">
        <f>+'EGRESOS. REALES 2016'!R61</f>
        <v>0</v>
      </c>
      <c r="G10" s="37">
        <f>+'EGRESOS REALES 2017'!Q64</f>
        <v>0</v>
      </c>
      <c r="H10" s="38">
        <f>+Pres.Egresos2017!R60</f>
        <v>0</v>
      </c>
      <c r="I10" s="37">
        <f>+G10-H10</f>
        <v>0</v>
      </c>
      <c r="J10" s="48"/>
      <c r="K10" s="48"/>
    </row>
    <row r="11" spans="1:11">
      <c r="A11" s="18"/>
      <c r="B11" s="39"/>
      <c r="C11" s="37"/>
      <c r="D11" s="38"/>
      <c r="E11" s="39"/>
      <c r="F11" s="39"/>
      <c r="G11" s="37"/>
      <c r="H11" s="38"/>
      <c r="I11" s="37"/>
      <c r="J11" s="48"/>
      <c r="K11" s="48"/>
    </row>
    <row r="12" spans="1:11">
      <c r="A12" s="18" t="s">
        <v>263</v>
      </c>
      <c r="B12" s="39">
        <f>+'EGRESOS. REALES 2016'!R62</f>
        <v>9786684.6500000004</v>
      </c>
      <c r="C12" s="37">
        <f>+'EGRESOS REALES 2017'!Q65</f>
        <v>0</v>
      </c>
      <c r="D12" s="38">
        <f>+Pres.Egresos2017!R61</f>
        <v>13939487.5724</v>
      </c>
      <c r="E12" s="39">
        <f>+C12-D12</f>
        <v>-13939487.5724</v>
      </c>
      <c r="F12" s="39">
        <f>+'EGRESOS. REALES 2016'!R62</f>
        <v>9786684.6500000004</v>
      </c>
      <c r="G12" s="37">
        <f>+'EGRESOS REALES 2017'!Q65</f>
        <v>0</v>
      </c>
      <c r="H12" s="38">
        <f>+Pres.Egresos2017!Y61</f>
        <v>82715042.026349992</v>
      </c>
      <c r="I12" s="37">
        <f t="shared" si="0"/>
        <v>-82715042.026349992</v>
      </c>
      <c r="J12" s="48"/>
      <c r="K12" s="48"/>
    </row>
    <row r="13" spans="1:11">
      <c r="A13" s="18"/>
      <c r="B13" s="39"/>
      <c r="C13" s="37"/>
      <c r="D13" s="38"/>
      <c r="E13" s="39"/>
      <c r="F13" s="39"/>
      <c r="G13" s="37"/>
      <c r="H13" s="38"/>
      <c r="I13" s="37" t="s">
        <v>1</v>
      </c>
      <c r="J13" s="48"/>
      <c r="K13" s="48"/>
    </row>
    <row r="14" spans="1:11">
      <c r="A14" s="18" t="s">
        <v>242</v>
      </c>
      <c r="B14" s="39">
        <f>+'EGRESOS. REALES 2016'!R63</f>
        <v>0</v>
      </c>
      <c r="C14" s="37">
        <f>+'EGRESOS REALES 2017'!Q66</f>
        <v>0</v>
      </c>
      <c r="D14" s="38">
        <f>+Pres.Egresos2017!R62</f>
        <v>0</v>
      </c>
      <c r="E14" s="39">
        <f>+C14-D14</f>
        <v>0</v>
      </c>
      <c r="F14" s="39">
        <f>+'EGRESOS. REALES 2016'!R63</f>
        <v>0</v>
      </c>
      <c r="G14" s="37">
        <f>+'EGRESOS REALES 2017'!Q66</f>
        <v>0</v>
      </c>
      <c r="H14" s="38">
        <f>+Pres.Egresos2017!R62</f>
        <v>0</v>
      </c>
      <c r="I14" s="37">
        <f t="shared" si="0"/>
        <v>0</v>
      </c>
      <c r="J14" s="48"/>
      <c r="K14" s="48"/>
    </row>
    <row r="15" spans="1:11">
      <c r="A15" s="18"/>
      <c r="B15" s="39"/>
      <c r="C15" s="37"/>
      <c r="D15" s="38"/>
      <c r="E15" s="39"/>
      <c r="F15" s="39"/>
      <c r="G15" s="37"/>
      <c r="H15" s="38"/>
      <c r="I15" s="37" t="s">
        <v>1</v>
      </c>
      <c r="J15" s="48"/>
      <c r="K15" s="48"/>
    </row>
    <row r="16" spans="1:11">
      <c r="A16" s="18" t="s">
        <v>266</v>
      </c>
      <c r="B16" s="39">
        <f>+'EGRESOS. REALES 2016'!R64</f>
        <v>0</v>
      </c>
      <c r="C16" s="37">
        <f>+'EGRESOS REALES 2017'!Q67</f>
        <v>0</v>
      </c>
      <c r="D16" s="38">
        <f>+Pres.Egresos2017!R63</f>
        <v>0</v>
      </c>
      <c r="E16" s="39">
        <f>+C16-D16</f>
        <v>0</v>
      </c>
      <c r="F16" s="39">
        <f>+'EGRESOS. REALES 2016'!R64</f>
        <v>0</v>
      </c>
      <c r="G16" s="37">
        <f>+'EGRESOS REALES 2017'!Q67</f>
        <v>0</v>
      </c>
      <c r="H16" s="38">
        <f>+Pres.Egresos2017!R63</f>
        <v>0</v>
      </c>
      <c r="I16" s="37">
        <f t="shared" si="0"/>
        <v>0</v>
      </c>
      <c r="J16" s="48"/>
      <c r="K16" s="48"/>
    </row>
    <row r="17" spans="1:11">
      <c r="A17" s="18"/>
      <c r="B17" s="39"/>
      <c r="C17" s="37"/>
      <c r="D17" s="38"/>
      <c r="E17" s="39"/>
      <c r="F17" s="39"/>
      <c r="G17" s="37"/>
      <c r="H17" s="38"/>
      <c r="I17" s="37"/>
      <c r="J17" s="48"/>
      <c r="K17" s="48"/>
    </row>
    <row r="18" spans="1:11">
      <c r="A18" s="18" t="s">
        <v>240</v>
      </c>
      <c r="B18" s="39">
        <f>+'EGRESOS. REALES 2016'!R65</f>
        <v>0</v>
      </c>
      <c r="C18" s="37">
        <f>+'EGRESOS REALES 2017'!Q68</f>
        <v>0</v>
      </c>
      <c r="D18" s="38">
        <f>+Pres.Egresos2017!R64</f>
        <v>0</v>
      </c>
      <c r="E18" s="39">
        <f>+C18-D18</f>
        <v>0</v>
      </c>
      <c r="F18" s="39">
        <f>+'EGRESOS. REALES 2016'!R65</f>
        <v>0</v>
      </c>
      <c r="G18" s="37">
        <f>+'EGRESOS REALES 2017'!Q68</f>
        <v>0</v>
      </c>
      <c r="H18" s="38">
        <f>+Pres.Egresos2017!R64</f>
        <v>0</v>
      </c>
      <c r="I18" s="37">
        <f t="shared" si="0"/>
        <v>0</v>
      </c>
      <c r="J18" s="48"/>
      <c r="K18" s="48"/>
    </row>
    <row r="19" spans="1:11">
      <c r="A19" s="19"/>
      <c r="B19" s="39"/>
      <c r="C19" s="37"/>
      <c r="D19" s="38"/>
      <c r="E19" s="37" t="s">
        <v>1</v>
      </c>
      <c r="F19" s="39"/>
      <c r="G19" s="39"/>
      <c r="H19" s="39"/>
      <c r="I19" s="37"/>
      <c r="J19" s="48"/>
      <c r="K19" s="48"/>
    </row>
    <row r="20" spans="1:11">
      <c r="A20" s="35" t="s">
        <v>1</v>
      </c>
      <c r="B20" s="55"/>
      <c r="C20" s="55"/>
      <c r="D20" s="55"/>
      <c r="E20" s="55"/>
      <c r="F20" s="55"/>
      <c r="G20" s="55"/>
      <c r="H20" s="55"/>
      <c r="I20" s="55"/>
      <c r="J20" s="48"/>
      <c r="K20" s="48"/>
    </row>
    <row r="21" spans="1:11">
      <c r="A21" s="8" t="s">
        <v>18</v>
      </c>
      <c r="B21" s="56">
        <f>SUM(B8:B19)</f>
        <v>9786684.6500000004</v>
      </c>
      <c r="C21" s="56">
        <f t="shared" ref="C21:I21" si="1">SUM(C8:C19)</f>
        <v>0</v>
      </c>
      <c r="D21" s="56">
        <f t="shared" si="1"/>
        <v>13939487.5724</v>
      </c>
      <c r="E21" s="56">
        <f t="shared" si="1"/>
        <v>-13939487.5724</v>
      </c>
      <c r="F21" s="56">
        <f t="shared" si="1"/>
        <v>9786684.6500000004</v>
      </c>
      <c r="G21" s="56">
        <f t="shared" si="1"/>
        <v>0</v>
      </c>
      <c r="H21" s="56">
        <f t="shared" si="1"/>
        <v>82715042.026349992</v>
      </c>
      <c r="I21" s="56">
        <f t="shared" si="1"/>
        <v>-82715042.026349992</v>
      </c>
      <c r="J21" s="48"/>
      <c r="K21" s="48"/>
    </row>
    <row r="22" spans="1:11">
      <c r="A22" s="1" t="s">
        <v>1</v>
      </c>
      <c r="B22" s="48"/>
      <c r="C22" s="48"/>
      <c r="D22" s="48"/>
      <c r="E22" s="48"/>
      <c r="F22" s="48"/>
      <c r="G22" s="48"/>
      <c r="H22" s="48"/>
      <c r="I22" s="48"/>
      <c r="J22" s="48"/>
      <c r="K22" s="48"/>
    </row>
    <row r="23" spans="1:11">
      <c r="A23" s="1" t="s">
        <v>19</v>
      </c>
      <c r="B23" s="2"/>
      <c r="C23" s="2"/>
      <c r="D23" s="2"/>
      <c r="E23" s="2"/>
      <c r="F23" s="2"/>
      <c r="G23" s="2"/>
      <c r="H23" s="2"/>
      <c r="I23" s="3"/>
    </row>
    <row r="24" spans="1:11">
      <c r="A24" s="12"/>
      <c r="B24" s="10"/>
      <c r="C24" s="10"/>
      <c r="D24" s="10"/>
      <c r="E24" s="10"/>
      <c r="F24" s="10"/>
      <c r="G24" s="10"/>
      <c r="H24" s="10"/>
      <c r="I24" s="11"/>
    </row>
    <row r="25" spans="1:11">
      <c r="A25" s="12"/>
      <c r="B25" s="13"/>
      <c r="C25" s="13"/>
      <c r="D25" s="13"/>
      <c r="E25" s="13"/>
      <c r="F25" s="13"/>
      <c r="G25" s="13"/>
      <c r="H25" s="13"/>
      <c r="I25" s="14"/>
    </row>
    <row r="26" spans="1:11">
      <c r="A26" s="12"/>
      <c r="B26" s="13"/>
      <c r="C26" s="13"/>
      <c r="D26" s="13"/>
      <c r="E26" s="13"/>
      <c r="F26" s="13"/>
      <c r="G26" s="13"/>
      <c r="H26" s="13"/>
      <c r="I26" s="14"/>
    </row>
    <row r="27" spans="1:11">
      <c r="A27" s="12"/>
      <c r="B27" s="13"/>
      <c r="C27" s="13"/>
      <c r="D27" s="13"/>
      <c r="E27" s="13"/>
      <c r="F27" s="13"/>
      <c r="G27" s="13"/>
      <c r="H27" s="13"/>
      <c r="I27" s="14"/>
    </row>
    <row r="28" spans="1:11">
      <c r="A28" s="12"/>
      <c r="B28" s="13"/>
      <c r="C28" s="13"/>
      <c r="D28" s="13"/>
      <c r="E28" s="13"/>
      <c r="F28" s="13"/>
      <c r="G28" s="13"/>
      <c r="H28" s="13"/>
      <c r="I28" s="14"/>
    </row>
    <row r="29" spans="1:11">
      <c r="A29" s="12"/>
      <c r="B29" s="13"/>
      <c r="C29" s="13"/>
      <c r="D29" s="13"/>
      <c r="E29" s="13"/>
      <c r="F29" s="13"/>
      <c r="G29" s="13"/>
      <c r="H29" s="13"/>
      <c r="I29" s="14"/>
    </row>
    <row r="30" spans="1:11">
      <c r="A30" s="12"/>
      <c r="B30" s="13"/>
      <c r="C30" s="13"/>
      <c r="D30" s="13"/>
      <c r="E30" s="13"/>
      <c r="F30" s="13"/>
      <c r="G30" s="13"/>
      <c r="H30" s="13"/>
      <c r="I30" s="14"/>
    </row>
    <row r="31" spans="1:11">
      <c r="A31" s="12"/>
      <c r="B31" s="13"/>
      <c r="C31" s="13"/>
      <c r="D31" s="13"/>
      <c r="E31" s="13"/>
      <c r="F31" s="13"/>
      <c r="G31" s="13"/>
      <c r="H31" s="13"/>
      <c r="I31" s="14"/>
    </row>
    <row r="32" spans="1:11">
      <c r="A32" s="15"/>
      <c r="B32" s="16"/>
      <c r="C32" s="16"/>
      <c r="D32" s="16"/>
      <c r="E32" s="16"/>
      <c r="F32" s="16"/>
      <c r="G32" s="16"/>
      <c r="H32" s="16"/>
      <c r="I32" s="17"/>
    </row>
    <row r="34" spans="9:9">
      <c r="I34" s="20" t="s">
        <v>42</v>
      </c>
    </row>
    <row r="35" spans="9:9">
      <c r="I35" s="20"/>
    </row>
    <row r="36" spans="9:9">
      <c r="I36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9685039370078741" right="0.23622047244094491" top="0.39370078740157483" bottom="0.6692913385826772" header="0" footer="0"/>
  <pageSetup scale="80" orientation="landscape" horizontalDpi="300" verticalDpi="300" r:id="rId1"/>
  <headerFooter alignWithMargins="0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workbookViewId="0">
      <selection activeCell="E18" sqref="E18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246</v>
      </c>
      <c r="B2" s="164"/>
      <c r="C2" s="164"/>
      <c r="D2" s="164"/>
      <c r="E2" s="164"/>
      <c r="F2" s="164"/>
      <c r="G2" s="164"/>
      <c r="H2" s="164"/>
      <c r="I2" s="164"/>
    </row>
    <row r="3" spans="1:9">
      <c r="A3" t="s">
        <v>1</v>
      </c>
    </row>
    <row r="4" spans="1:9">
      <c r="A4" s="4" t="s">
        <v>1</v>
      </c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 ht="8.25" customHeight="1">
      <c r="C6" s="60"/>
    </row>
    <row r="7" spans="1:9">
      <c r="A7" s="9" t="s">
        <v>1</v>
      </c>
      <c r="B7" s="9"/>
      <c r="C7" s="23" t="s">
        <v>1</v>
      </c>
      <c r="D7" s="10"/>
      <c r="E7" s="9"/>
      <c r="F7" s="9"/>
      <c r="G7" s="9"/>
      <c r="H7" s="9"/>
      <c r="I7" s="4"/>
    </row>
    <row r="8" spans="1:9">
      <c r="A8" s="12" t="s">
        <v>259</v>
      </c>
      <c r="B8" s="39">
        <f>+'EGRESOS. REALES 2016'!R68</f>
        <v>7069465.6999999993</v>
      </c>
      <c r="C8" s="37">
        <f>+'EGRESOS REALES 2017'!Q71</f>
        <v>0</v>
      </c>
      <c r="D8" s="38">
        <f>+Pres.Egresos2017!R67</f>
        <v>8052820.6853</v>
      </c>
      <c r="E8" s="39">
        <f>+C8-D8</f>
        <v>-8052820.6853</v>
      </c>
      <c r="F8" s="39">
        <f>+'EGRESOS. REALES 2016'!R68</f>
        <v>7069465.6999999993</v>
      </c>
      <c r="G8" s="37">
        <f>+'EGRESOS REALES 2017'!Q71</f>
        <v>0</v>
      </c>
      <c r="H8" s="38">
        <f>+Pres.Egresos2017!Y67</f>
        <v>32399271.862500001</v>
      </c>
      <c r="I8" s="37">
        <f>+G8-H8</f>
        <v>-32399271.862500001</v>
      </c>
    </row>
    <row r="9" spans="1:9">
      <c r="A9" s="12"/>
      <c r="B9" s="39"/>
      <c r="C9" s="37"/>
      <c r="D9" s="38"/>
      <c r="E9" s="39"/>
      <c r="F9" s="39"/>
      <c r="G9" s="37"/>
      <c r="H9" s="38"/>
      <c r="I9" s="37"/>
    </row>
    <row r="10" spans="1:9">
      <c r="A10" s="12" t="s">
        <v>260</v>
      </c>
      <c r="B10" s="39">
        <f>+'EGRESOS. REALES 2016'!R69</f>
        <v>0</v>
      </c>
      <c r="C10" s="37">
        <f>+'EGRESOS REALES 2017'!Q72</f>
        <v>0</v>
      </c>
      <c r="D10" s="38">
        <f>+Pres.Egresos2017!R68</f>
        <v>0</v>
      </c>
      <c r="E10" s="39">
        <f>+C10-D10</f>
        <v>0</v>
      </c>
      <c r="F10" s="39">
        <f>+'EGRESOS. REALES 2016'!R69</f>
        <v>0</v>
      </c>
      <c r="G10" s="37">
        <f>+'EGRESOS REALES 2017'!Q72</f>
        <v>0</v>
      </c>
      <c r="H10" s="38">
        <f>+Pres.Egresos2017!R68</f>
        <v>0</v>
      </c>
      <c r="I10" s="37">
        <f>+G10-H10</f>
        <v>0</v>
      </c>
    </row>
    <row r="11" spans="1:9">
      <c r="A11" s="19"/>
      <c r="B11" s="39"/>
      <c r="C11" s="37"/>
      <c r="D11" s="38"/>
      <c r="E11" s="37" t="s">
        <v>1</v>
      </c>
      <c r="F11" s="39"/>
      <c r="G11" s="39"/>
      <c r="H11" s="39"/>
      <c r="I11" s="37"/>
    </row>
    <row r="12" spans="1:9">
      <c r="A12" s="35" t="s">
        <v>1</v>
      </c>
      <c r="B12" s="55"/>
      <c r="C12" s="55"/>
      <c r="D12" s="55"/>
      <c r="E12" s="55"/>
      <c r="F12" s="55"/>
      <c r="G12" s="55"/>
      <c r="H12" s="55"/>
      <c r="I12" s="55"/>
    </row>
    <row r="13" spans="1:9">
      <c r="A13" s="34" t="s">
        <v>18</v>
      </c>
      <c r="B13" s="56">
        <f t="shared" ref="B13:I13" si="0">SUM(B7:B11)</f>
        <v>7069465.6999999993</v>
      </c>
      <c r="C13" s="56">
        <f t="shared" si="0"/>
        <v>0</v>
      </c>
      <c r="D13" s="56">
        <f t="shared" si="0"/>
        <v>8052820.6853</v>
      </c>
      <c r="E13" s="56">
        <f t="shared" si="0"/>
        <v>-8052820.6853</v>
      </c>
      <c r="F13" s="56">
        <f t="shared" si="0"/>
        <v>7069465.6999999993</v>
      </c>
      <c r="G13" s="56">
        <f t="shared" si="0"/>
        <v>0</v>
      </c>
      <c r="H13" s="56">
        <f t="shared" si="0"/>
        <v>32399271.862500001</v>
      </c>
      <c r="I13" s="56">
        <f t="shared" si="0"/>
        <v>-32399271.862500001</v>
      </c>
    </row>
    <row r="14" spans="1:9">
      <c r="A14" s="1" t="s">
        <v>1</v>
      </c>
    </row>
    <row r="15" spans="1:9">
      <c r="A15" s="1" t="s">
        <v>19</v>
      </c>
      <c r="B15" s="2"/>
      <c r="C15" s="2"/>
      <c r="D15" s="2"/>
      <c r="E15" s="2"/>
      <c r="F15" s="2"/>
      <c r="G15" s="2"/>
      <c r="H15" s="2"/>
      <c r="I15" s="3"/>
    </row>
    <row r="16" spans="1:9">
      <c r="A16" s="12"/>
      <c r="B16" s="10"/>
      <c r="C16" s="10"/>
      <c r="D16" s="10"/>
      <c r="E16" s="10"/>
      <c r="F16" s="10"/>
      <c r="G16" s="10"/>
      <c r="H16" s="10"/>
      <c r="I16" s="11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5"/>
      <c r="B36" s="16"/>
      <c r="C36" s="16"/>
      <c r="D36" s="16"/>
      <c r="E36" s="16"/>
      <c r="F36" s="16"/>
      <c r="G36" s="16"/>
      <c r="H36" s="16"/>
      <c r="I36" s="17"/>
    </row>
    <row r="38" spans="1:9">
      <c r="I38" s="20" t="s">
        <v>42</v>
      </c>
    </row>
    <row r="39" spans="1:9">
      <c r="I39" s="20"/>
    </row>
    <row r="40" spans="1:9">
      <c r="I40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35433070866141736" right="0.39370078740157483" top="0.39370078740157483" bottom="0.39370078740157483" header="0" footer="0"/>
  <pageSetup scale="80" orientation="landscape" horizontalDpi="300" verticalDpi="300" r:id="rId1"/>
  <headerFooter alignWithMargins="0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workbookViewId="0">
      <selection activeCell="G15" sqref="G15"/>
    </sheetView>
  </sheetViews>
  <sheetFormatPr baseColWidth="10" defaultRowHeight="12.75"/>
  <cols>
    <col min="1" max="1" width="50.7109375" customWidth="1"/>
    <col min="2" max="2" width="13.28515625" bestFit="1" customWidth="1"/>
    <col min="3" max="3" width="12.85546875" customWidth="1"/>
    <col min="4" max="4" width="14.28515625" customWidth="1"/>
    <col min="5" max="5" width="14.140625" customWidth="1"/>
    <col min="6" max="6" width="14.85546875" customWidth="1"/>
    <col min="7" max="8" width="14.7109375" customWidth="1"/>
    <col min="9" max="9" width="15.42578125" customWidth="1"/>
  </cols>
  <sheetData>
    <row r="1" spans="1:10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10">
      <c r="A2" s="164" t="s">
        <v>389</v>
      </c>
      <c r="B2" s="164"/>
      <c r="C2" s="164"/>
      <c r="D2" s="164"/>
      <c r="E2" s="164"/>
      <c r="F2" s="164"/>
      <c r="G2" s="164"/>
      <c r="H2" s="164"/>
      <c r="I2" s="164"/>
    </row>
    <row r="3" spans="1:10">
      <c r="A3" t="s">
        <v>1</v>
      </c>
    </row>
    <row r="4" spans="1:10">
      <c r="A4" s="4"/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10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0" ht="8.25" customHeight="1">
      <c r="C6" s="60"/>
    </row>
    <row r="7" spans="1:10">
      <c r="A7" s="4" t="s">
        <v>1</v>
      </c>
      <c r="B7" s="51"/>
      <c r="C7" s="37" t="s">
        <v>1</v>
      </c>
      <c r="D7" s="52"/>
      <c r="E7" s="51"/>
      <c r="F7" s="51"/>
      <c r="G7" s="51"/>
      <c r="H7" s="51"/>
      <c r="I7" s="53"/>
      <c r="J7" s="48"/>
    </row>
    <row r="8" spans="1:10">
      <c r="A8" s="109" t="s">
        <v>409</v>
      </c>
      <c r="B8" s="39">
        <v>0</v>
      </c>
      <c r="C8" s="37">
        <f>+'EGRESOS REALES 2017'!Q75</f>
        <v>0</v>
      </c>
      <c r="D8" s="38">
        <v>0</v>
      </c>
      <c r="E8" s="39">
        <f>+C8-D8</f>
        <v>0</v>
      </c>
      <c r="F8" s="39">
        <f>+'EGRESOS. REALES 2016'!R72</f>
        <v>0</v>
      </c>
      <c r="G8" s="37">
        <f>+'EGRESOS REALES 2017'!Q75</f>
        <v>0</v>
      </c>
      <c r="H8" s="38">
        <v>16854955.6483</v>
      </c>
      <c r="I8" s="37">
        <f>+G8-H8</f>
        <v>-16854955.6483</v>
      </c>
      <c r="J8" s="48"/>
    </row>
    <row r="9" spans="1:10">
      <c r="A9" s="18"/>
      <c r="B9" s="39"/>
      <c r="C9" s="37"/>
      <c r="D9" s="38"/>
      <c r="E9" s="39"/>
      <c r="F9" s="39"/>
      <c r="G9" s="37"/>
      <c r="H9" s="38"/>
      <c r="I9" s="37"/>
      <c r="J9" s="48"/>
    </row>
    <row r="10" spans="1:10">
      <c r="A10" s="109" t="s">
        <v>410</v>
      </c>
      <c r="B10" s="39">
        <v>0</v>
      </c>
      <c r="C10" s="37">
        <f>+'EGRESOS REALES 2017'!Q76</f>
        <v>0</v>
      </c>
      <c r="D10" s="38">
        <v>0</v>
      </c>
      <c r="E10" s="39">
        <f>+C10-D10</f>
        <v>0</v>
      </c>
      <c r="F10" s="39">
        <f>+'EGRESOS. REALES 2016'!R73</f>
        <v>0</v>
      </c>
      <c r="G10" s="37">
        <f>SUM('EGRESOS REALES 2017'!Q76)</f>
        <v>0</v>
      </c>
      <c r="H10" s="38">
        <v>4192161.5425000004</v>
      </c>
      <c r="I10" s="37">
        <f>+G10-H10</f>
        <v>-4192161.5425000004</v>
      </c>
      <c r="J10" s="48"/>
    </row>
    <row r="11" spans="1:10">
      <c r="A11" s="18"/>
      <c r="B11" s="39"/>
      <c r="C11" s="37"/>
      <c r="D11" s="38"/>
      <c r="E11" s="39"/>
      <c r="F11" s="39"/>
      <c r="G11" s="37"/>
      <c r="H11" s="38"/>
      <c r="I11" s="37" t="s">
        <v>1</v>
      </c>
      <c r="J11" s="48"/>
    </row>
    <row r="12" spans="1:10">
      <c r="A12" s="109" t="s">
        <v>411</v>
      </c>
      <c r="B12" s="39">
        <v>0</v>
      </c>
      <c r="C12" s="37">
        <f>+'EGRESOS REALES 2017'!Q77</f>
        <v>0</v>
      </c>
      <c r="D12" s="38">
        <v>0</v>
      </c>
      <c r="E12" s="39">
        <f>+C12-D12</f>
        <v>0</v>
      </c>
      <c r="F12" s="39">
        <f>+'EGRESOS. REALES 2016'!R74</f>
        <v>0</v>
      </c>
      <c r="G12" s="37">
        <f>SUM('EGRESOS REALES 2017'!Q77)</f>
        <v>0</v>
      </c>
      <c r="H12" s="38">
        <v>7704254.0200000005</v>
      </c>
      <c r="I12" s="37">
        <f>+G12-H12</f>
        <v>-7704254.0200000005</v>
      </c>
      <c r="J12" s="48"/>
    </row>
    <row r="13" spans="1:10">
      <c r="A13" s="82"/>
      <c r="B13" s="39"/>
      <c r="C13" s="37" t="s">
        <v>1</v>
      </c>
      <c r="D13" s="38" t="s">
        <v>1</v>
      </c>
      <c r="E13" s="39"/>
      <c r="F13" s="39" t="s">
        <v>1</v>
      </c>
      <c r="G13" s="37" t="s">
        <v>1</v>
      </c>
      <c r="H13" s="38" t="s">
        <v>1</v>
      </c>
      <c r="I13" s="37" t="s">
        <v>1</v>
      </c>
      <c r="J13" s="48"/>
    </row>
    <row r="14" spans="1:10">
      <c r="A14" s="40" t="s">
        <v>398</v>
      </c>
      <c r="B14" s="39">
        <v>0</v>
      </c>
      <c r="C14" s="37">
        <v>0</v>
      </c>
      <c r="D14" s="38">
        <v>0</v>
      </c>
      <c r="E14" s="39">
        <v>0</v>
      </c>
      <c r="F14" s="39">
        <v>0</v>
      </c>
      <c r="G14" s="37">
        <v>0</v>
      </c>
      <c r="H14" s="38">
        <v>10350000.000700001</v>
      </c>
      <c r="I14" s="37">
        <f>+G14-H14</f>
        <v>-10350000.000700001</v>
      </c>
      <c r="J14" s="48"/>
    </row>
    <row r="15" spans="1:10">
      <c r="A15" s="82"/>
      <c r="B15" s="39"/>
      <c r="C15" s="37"/>
      <c r="D15" s="38"/>
      <c r="E15" s="39"/>
      <c r="F15" s="39"/>
      <c r="G15" s="37"/>
      <c r="H15" s="38"/>
      <c r="I15" s="37"/>
      <c r="J15" s="48"/>
    </row>
    <row r="16" spans="1:10">
      <c r="A16" s="82" t="s">
        <v>397</v>
      </c>
      <c r="B16" s="39">
        <v>0</v>
      </c>
      <c r="C16" s="37">
        <f>+'EGRESOS REALES 2017'!Q79</f>
        <v>0</v>
      </c>
      <c r="D16" s="38">
        <v>0</v>
      </c>
      <c r="E16" s="39">
        <f>+C16-D16</f>
        <v>0</v>
      </c>
      <c r="F16" s="39">
        <f>+'EGRESOS. REALES 2016'!R76</f>
        <v>0</v>
      </c>
      <c r="G16" s="37">
        <f>SUM('EGRESOS REALES 2017'!Q79)</f>
        <v>0</v>
      </c>
      <c r="H16" s="38">
        <v>9588107.2909000013</v>
      </c>
      <c r="I16" s="37">
        <f>+G16-H16</f>
        <v>-9588107.2909000013</v>
      </c>
      <c r="J16" s="48"/>
    </row>
    <row r="17" spans="1:10">
      <c r="A17" s="82"/>
      <c r="B17" s="39"/>
      <c r="C17" s="37" t="s">
        <v>1</v>
      </c>
      <c r="D17" s="38" t="s">
        <v>1</v>
      </c>
      <c r="E17" s="39"/>
      <c r="F17" s="39"/>
      <c r="G17" s="37" t="s">
        <v>1</v>
      </c>
      <c r="H17" s="38" t="s">
        <v>1</v>
      </c>
      <c r="I17" s="37"/>
      <c r="J17" s="48"/>
    </row>
    <row r="18" spans="1:10">
      <c r="A18" s="18" t="s">
        <v>412</v>
      </c>
      <c r="B18" s="39">
        <v>0</v>
      </c>
      <c r="C18" s="37">
        <f>+'EGRESOS REALES 2017'!Q80</f>
        <v>0</v>
      </c>
      <c r="D18" s="38">
        <v>0</v>
      </c>
      <c r="E18" s="39">
        <f>+C18-D18</f>
        <v>0</v>
      </c>
      <c r="F18" s="39">
        <f>+'EGRESOS. REALES 2016'!R77</f>
        <v>0</v>
      </c>
      <c r="G18" s="37">
        <f>SUM('EGRESOS REALES 2017'!Q80)</f>
        <v>0</v>
      </c>
      <c r="H18" s="38">
        <v>1552499.9964999999</v>
      </c>
      <c r="I18" s="37">
        <f>+G18-H18</f>
        <v>-1552499.9964999999</v>
      </c>
      <c r="J18" s="48"/>
    </row>
    <row r="19" spans="1:10">
      <c r="A19" s="18"/>
      <c r="B19" s="39"/>
      <c r="C19" s="37" t="s">
        <v>1</v>
      </c>
      <c r="D19" s="38" t="s">
        <v>1</v>
      </c>
      <c r="E19" s="39"/>
      <c r="F19" s="39" t="s">
        <v>1</v>
      </c>
      <c r="G19" s="37" t="s">
        <v>1</v>
      </c>
      <c r="H19" s="38" t="s">
        <v>1</v>
      </c>
      <c r="I19" s="37" t="s">
        <v>1</v>
      </c>
    </row>
    <row r="20" spans="1:10">
      <c r="A20" s="109" t="s">
        <v>416</v>
      </c>
      <c r="B20" s="39">
        <v>0</v>
      </c>
      <c r="C20" s="37">
        <f>+'EGRESOS REALES 2017'!Q81</f>
        <v>0</v>
      </c>
      <c r="D20" s="38">
        <v>0</v>
      </c>
      <c r="E20" s="39">
        <f>+C20-D20</f>
        <v>0</v>
      </c>
      <c r="F20" s="39">
        <f>+'EGRESOS. REALES 2016'!R78</f>
        <v>0</v>
      </c>
      <c r="G20" s="37">
        <f>SUM('EGRESOS REALES 2017'!Q81)</f>
        <v>0</v>
      </c>
      <c r="H20" s="38">
        <v>10345507.068599999</v>
      </c>
      <c r="I20" s="37">
        <f>+G20-H20</f>
        <v>-10345507.068599999</v>
      </c>
      <c r="J20" s="48"/>
    </row>
    <row r="21" spans="1:10">
      <c r="A21" s="18"/>
      <c r="B21" s="39"/>
      <c r="C21" s="37"/>
      <c r="D21" s="38"/>
      <c r="E21" s="39"/>
      <c r="F21" s="39"/>
      <c r="G21" s="37"/>
      <c r="H21" s="38"/>
      <c r="I21" s="37"/>
      <c r="J21" s="48"/>
    </row>
    <row r="22" spans="1:10">
      <c r="A22" s="18" t="s">
        <v>402</v>
      </c>
      <c r="B22" s="39">
        <v>0</v>
      </c>
      <c r="C22" s="37">
        <f>+'EGRESOS REALES 2017'!Q82</f>
        <v>0</v>
      </c>
      <c r="D22" s="38">
        <v>0</v>
      </c>
      <c r="E22" s="39">
        <f>+C22-D22</f>
        <v>0</v>
      </c>
      <c r="F22" s="39">
        <f>+'EGRESOS. REALES 2016'!R79</f>
        <v>0</v>
      </c>
      <c r="G22" s="37">
        <f>SUM('EGRESOS REALES 2017'!Q82)</f>
        <v>0</v>
      </c>
      <c r="H22" s="38">
        <v>10350000.000700001</v>
      </c>
      <c r="I22" s="37">
        <f>+G22-H22</f>
        <v>-10350000.000700001</v>
      </c>
      <c r="J22" s="48"/>
    </row>
    <row r="23" spans="1:10">
      <c r="A23" s="18"/>
      <c r="B23" s="39"/>
      <c r="C23" s="37" t="s">
        <v>1</v>
      </c>
      <c r="D23" s="38" t="s">
        <v>1</v>
      </c>
      <c r="E23" s="39"/>
      <c r="F23" s="39" t="s">
        <v>1</v>
      </c>
      <c r="G23" s="37" t="s">
        <v>1</v>
      </c>
      <c r="H23" s="37" t="s">
        <v>1</v>
      </c>
      <c r="I23" s="37" t="s">
        <v>1</v>
      </c>
      <c r="J23" s="48"/>
    </row>
    <row r="24" spans="1:10">
      <c r="A24" s="18" t="s">
        <v>413</v>
      </c>
      <c r="B24" s="39">
        <v>0</v>
      </c>
      <c r="C24" s="37">
        <f>+'EGRESOS REALES 2017'!Q83</f>
        <v>0</v>
      </c>
      <c r="D24" s="38">
        <v>8358750</v>
      </c>
      <c r="E24" s="39">
        <f>+C24-D24</f>
        <v>-8358750</v>
      </c>
      <c r="F24" s="39">
        <f>+'EGRESOS. REALES 2016'!R80</f>
        <v>0</v>
      </c>
      <c r="G24" s="37">
        <f>SUM('EGRESOS REALES 2017'!Q83)</f>
        <v>0</v>
      </c>
      <c r="H24" s="38">
        <v>70000000</v>
      </c>
      <c r="I24" s="37">
        <f>+G24-H24</f>
        <v>-70000000</v>
      </c>
      <c r="J24" s="48"/>
    </row>
    <row r="25" spans="1:10">
      <c r="A25" s="84"/>
      <c r="B25" s="39"/>
      <c r="C25" s="37" t="s">
        <v>1</v>
      </c>
      <c r="D25" s="38" t="s">
        <v>1</v>
      </c>
      <c r="E25" s="39"/>
      <c r="F25" s="39" t="s">
        <v>1</v>
      </c>
      <c r="G25" s="37" t="s">
        <v>1</v>
      </c>
      <c r="H25" s="37" t="s">
        <v>1</v>
      </c>
      <c r="I25" s="37" t="s">
        <v>1</v>
      </c>
      <c r="J25" s="48"/>
    </row>
    <row r="26" spans="1:10">
      <c r="A26" s="18" t="s">
        <v>414</v>
      </c>
      <c r="B26" s="39">
        <v>0</v>
      </c>
      <c r="C26" s="37">
        <f>+'EGRESOS REALES 2017'!Q84</f>
        <v>0</v>
      </c>
      <c r="D26" s="38">
        <v>0</v>
      </c>
      <c r="E26" s="39">
        <f>+C26-D26</f>
        <v>0</v>
      </c>
      <c r="F26" s="39">
        <f>+'EGRESOS. REALES 2016'!R81</f>
        <v>0</v>
      </c>
      <c r="G26" s="37">
        <f>SUM('EGRESOS REALES 2017'!Q84)</f>
        <v>0</v>
      </c>
      <c r="H26" s="38">
        <v>750396.73560000001</v>
      </c>
      <c r="I26" s="37">
        <f>+G26-H26</f>
        <v>-750396.73560000001</v>
      </c>
      <c r="J26" s="48"/>
    </row>
    <row r="27" spans="1:10">
      <c r="A27" s="84"/>
      <c r="B27" s="39"/>
      <c r="C27" s="37"/>
      <c r="D27" s="38"/>
      <c r="E27" s="39"/>
      <c r="F27" s="39"/>
      <c r="G27" s="37"/>
      <c r="H27" s="37"/>
      <c r="I27" s="37" t="s">
        <v>1</v>
      </c>
      <c r="J27" s="48"/>
    </row>
    <row r="28" spans="1:10">
      <c r="A28" s="18" t="s">
        <v>405</v>
      </c>
      <c r="B28" s="39">
        <v>0</v>
      </c>
      <c r="C28" s="37">
        <f>+'EGRESOS REALES 2017'!Q85</f>
        <v>0</v>
      </c>
      <c r="D28" s="38">
        <v>0</v>
      </c>
      <c r="E28" s="39">
        <f>+C28-D28</f>
        <v>0</v>
      </c>
      <c r="F28" s="39">
        <f>+'EGRESOS. REALES 2016'!R83</f>
        <v>0</v>
      </c>
      <c r="G28" s="37">
        <f>SUM('EGRESOS REALES 2017'!Q85)</f>
        <v>0</v>
      </c>
      <c r="H28" s="38">
        <v>206999.99610000002</v>
      </c>
      <c r="I28" s="37">
        <f>+G28-H28</f>
        <v>-206999.99610000002</v>
      </c>
      <c r="J28" s="48"/>
    </row>
    <row r="29" spans="1:10">
      <c r="A29" s="84"/>
      <c r="B29" s="39"/>
      <c r="C29" s="37"/>
      <c r="D29" s="38"/>
      <c r="E29" s="39"/>
      <c r="F29" s="39"/>
      <c r="G29" s="37"/>
      <c r="H29" s="37"/>
      <c r="I29" s="37" t="s">
        <v>1</v>
      </c>
      <c r="J29" s="48"/>
    </row>
    <row r="30" spans="1:10">
      <c r="A30" s="18" t="s">
        <v>366</v>
      </c>
      <c r="B30" s="39">
        <v>0</v>
      </c>
      <c r="C30" s="37">
        <f>+'EGRESOS REALES 2017'!Q86</f>
        <v>0</v>
      </c>
      <c r="D30" s="38">
        <v>0</v>
      </c>
      <c r="E30" s="39">
        <f>+C30-D30</f>
        <v>0</v>
      </c>
      <c r="F30" s="39">
        <f>+'EGRESOS. REALES 2016'!R82</f>
        <v>0</v>
      </c>
      <c r="G30" s="37">
        <f>SUM('EGRESOS REALES 2017'!Q86)</f>
        <v>0</v>
      </c>
      <c r="H30" s="38">
        <v>12420000.002900001</v>
      </c>
      <c r="I30" s="37">
        <f>+G30-H30</f>
        <v>-12420000.002900001</v>
      </c>
      <c r="J30" s="48"/>
    </row>
    <row r="31" spans="1:10">
      <c r="A31" s="84"/>
      <c r="B31" s="39"/>
      <c r="C31" s="37"/>
      <c r="D31" s="38"/>
      <c r="E31" s="39"/>
      <c r="F31" s="39"/>
      <c r="G31" s="37"/>
      <c r="H31" s="37"/>
      <c r="I31" s="62"/>
      <c r="J31" s="48"/>
    </row>
    <row r="32" spans="1:10">
      <c r="A32" s="18" t="s">
        <v>415</v>
      </c>
      <c r="B32" s="39">
        <v>0</v>
      </c>
      <c r="C32" s="37">
        <f>+'EGRESOS REALES 2017'!Q89</f>
        <v>0</v>
      </c>
      <c r="D32" s="38">
        <v>0</v>
      </c>
      <c r="E32" s="39">
        <f>+C32-D32</f>
        <v>0</v>
      </c>
      <c r="F32" s="39">
        <v>0</v>
      </c>
      <c r="G32" s="37">
        <f>SUM('EGRESOS REALES 2017'!Q89)</f>
        <v>0</v>
      </c>
      <c r="H32" s="38">
        <v>21735000.002500001</v>
      </c>
      <c r="I32" s="37">
        <f>+G32-H32</f>
        <v>-21735000.002500001</v>
      </c>
      <c r="J32" s="48"/>
    </row>
    <row r="33" spans="1:10">
      <c r="A33" s="84"/>
      <c r="B33" s="39"/>
      <c r="C33" s="37"/>
      <c r="D33" s="38"/>
      <c r="E33" s="39"/>
      <c r="F33" s="39"/>
      <c r="G33" s="37"/>
      <c r="H33" s="37"/>
      <c r="I33" s="62"/>
      <c r="J33" s="48"/>
    </row>
    <row r="34" spans="1:10">
      <c r="A34" s="109" t="s">
        <v>420</v>
      </c>
      <c r="B34" s="39">
        <v>0</v>
      </c>
      <c r="C34" s="37">
        <f>+'EGRESOS REALES 2017'!Q88</f>
        <v>0</v>
      </c>
      <c r="D34" s="38">
        <v>0</v>
      </c>
      <c r="E34" s="39">
        <f>+C34-D34</f>
        <v>0</v>
      </c>
      <c r="F34" s="39">
        <v>0</v>
      </c>
      <c r="G34" s="37">
        <v>0</v>
      </c>
      <c r="H34" s="38">
        <v>0</v>
      </c>
      <c r="I34" s="37">
        <f>+G34-H34</f>
        <v>0</v>
      </c>
      <c r="J34" s="48"/>
    </row>
    <row r="35" spans="1:10">
      <c r="A35" s="83" t="s">
        <v>1</v>
      </c>
      <c r="B35" s="46"/>
      <c r="C35" s="46"/>
      <c r="D35" s="47"/>
      <c r="E35" s="46" t="s">
        <v>1</v>
      </c>
      <c r="F35" s="46"/>
      <c r="G35" s="46"/>
      <c r="H35" s="46"/>
      <c r="I35" s="63"/>
      <c r="J35" s="48"/>
    </row>
    <row r="36" spans="1:10">
      <c r="A36" s="34"/>
      <c r="B36" s="38"/>
      <c r="C36" s="48"/>
      <c r="D36" s="48"/>
      <c r="E36" s="48"/>
      <c r="F36" s="48"/>
      <c r="G36" s="48"/>
      <c r="H36" s="48"/>
      <c r="I36" s="48"/>
      <c r="J36" s="48"/>
    </row>
    <row r="37" spans="1:10">
      <c r="A37" s="151" t="s">
        <v>18</v>
      </c>
      <c r="B37" s="44">
        <f t="shared" ref="B37:I37" si="0">SUM(B7:B35)</f>
        <v>0</v>
      </c>
      <c r="C37" s="44">
        <f t="shared" si="0"/>
        <v>0</v>
      </c>
      <c r="D37" s="44">
        <f t="shared" si="0"/>
        <v>8358750</v>
      </c>
      <c r="E37" s="44">
        <f t="shared" si="0"/>
        <v>-8358750</v>
      </c>
      <c r="F37" s="44">
        <f t="shared" si="0"/>
        <v>0</v>
      </c>
      <c r="G37" s="44">
        <f t="shared" si="0"/>
        <v>0</v>
      </c>
      <c r="H37" s="44">
        <f t="shared" si="0"/>
        <v>176049882.3053</v>
      </c>
      <c r="I37" s="44">
        <f t="shared" si="0"/>
        <v>-176049882.3053</v>
      </c>
      <c r="J37" s="48"/>
    </row>
    <row r="38" spans="1:10">
      <c r="A38" s="79" t="s">
        <v>19</v>
      </c>
      <c r="B38" s="48"/>
      <c r="C38" s="48"/>
      <c r="D38" s="48"/>
      <c r="E38" s="48"/>
      <c r="F38" s="48"/>
      <c r="G38" s="48"/>
      <c r="H38" s="48"/>
      <c r="I38" s="48"/>
      <c r="J38" s="48"/>
    </row>
    <row r="39" spans="1:10">
      <c r="A39" s="9"/>
      <c r="B39" s="80"/>
      <c r="C39" s="80"/>
      <c r="D39" s="80"/>
      <c r="E39" s="80"/>
      <c r="F39" s="80"/>
      <c r="G39" s="80"/>
      <c r="H39" s="80"/>
      <c r="I39" s="81"/>
      <c r="J39" s="48"/>
    </row>
    <row r="40" spans="1:10">
      <c r="A40" s="12"/>
      <c r="B40" s="13"/>
      <c r="C40" s="13"/>
      <c r="D40" s="13"/>
      <c r="E40" s="13"/>
      <c r="F40" s="13"/>
      <c r="G40" s="13"/>
      <c r="H40" s="13"/>
      <c r="I40" s="14"/>
    </row>
    <row r="41" spans="1:10">
      <c r="A41" s="12"/>
      <c r="B41" s="13"/>
      <c r="C41" s="13"/>
      <c r="D41" s="13"/>
      <c r="E41" s="13"/>
      <c r="F41" s="13"/>
      <c r="G41" s="13"/>
      <c r="H41" s="13"/>
      <c r="I41" s="14"/>
    </row>
    <row r="42" spans="1:10">
      <c r="A42" s="39"/>
      <c r="B42" s="13"/>
      <c r="C42" s="13"/>
      <c r="D42" s="13"/>
      <c r="E42" s="13"/>
      <c r="F42" s="13"/>
      <c r="G42" s="13"/>
      <c r="H42" s="13"/>
      <c r="I42" s="14"/>
    </row>
    <row r="43" spans="1:10">
      <c r="A43" s="39"/>
      <c r="B43" s="13"/>
      <c r="C43" s="13"/>
      <c r="D43" s="13"/>
      <c r="E43" s="13"/>
      <c r="F43" s="13"/>
      <c r="G43" s="13"/>
      <c r="H43" s="13"/>
      <c r="I43" s="14"/>
    </row>
    <row r="44" spans="1:10">
      <c r="A44" s="39"/>
      <c r="B44" s="13"/>
      <c r="C44" s="13"/>
      <c r="D44" s="13"/>
      <c r="E44" s="13"/>
      <c r="F44" s="13"/>
      <c r="G44" s="13"/>
      <c r="H44" s="13"/>
      <c r="I44" s="14"/>
    </row>
    <row r="45" spans="1:10">
      <c r="A45" s="45"/>
      <c r="B45" s="16"/>
      <c r="C45" s="16"/>
      <c r="D45" s="16"/>
      <c r="E45" s="16"/>
      <c r="F45" s="16"/>
      <c r="G45" s="16"/>
      <c r="H45" s="16"/>
      <c r="I45" s="17"/>
    </row>
    <row r="46" spans="1:10">
      <c r="A46" s="48"/>
    </row>
    <row r="47" spans="1:10">
      <c r="A47" s="48"/>
      <c r="I47" s="20" t="s">
        <v>42</v>
      </c>
    </row>
    <row r="48" spans="1:10">
      <c r="A48" s="48"/>
      <c r="I48" s="20"/>
    </row>
    <row r="49" spans="9:9">
      <c r="I49" s="20"/>
    </row>
  </sheetData>
  <mergeCells count="4">
    <mergeCell ref="A2:I2"/>
    <mergeCell ref="F4:I4"/>
    <mergeCell ref="B4:E4"/>
    <mergeCell ref="A1:I1"/>
  </mergeCells>
  <phoneticPr fontId="0" type="noConversion"/>
  <printOptions horizontalCentered="1" verticalCentered="1"/>
  <pageMargins left="0.15748031496062992" right="0.19685039370078741" top="0.27559055118110237" bottom="0.23622047244094491" header="0" footer="0"/>
  <pageSetup scale="80" orientation="landscape" horizontalDpi="300" verticalDpi="300" r:id="rId1"/>
  <headerFooter alignWithMargins="0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5"/>
  <sheetViews>
    <sheetView zoomScaleNormal="100" workbookViewId="0">
      <selection sqref="A1:I1"/>
    </sheetView>
  </sheetViews>
  <sheetFormatPr baseColWidth="10" defaultRowHeight="12.75"/>
  <cols>
    <col min="1" max="1" width="50.7109375" customWidth="1"/>
    <col min="2" max="3" width="12.85546875" customWidth="1"/>
    <col min="4" max="4" width="14.28515625" customWidth="1"/>
    <col min="5" max="5" width="14.140625" customWidth="1"/>
    <col min="6" max="7" width="12.85546875" customWidth="1"/>
    <col min="8" max="8" width="14.7109375" customWidth="1"/>
    <col min="9" max="9" width="15.42578125" customWidth="1"/>
  </cols>
  <sheetData>
    <row r="1" spans="1:10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10">
      <c r="A2" s="164" t="s">
        <v>247</v>
      </c>
      <c r="B2" s="164"/>
      <c r="C2" s="164"/>
      <c r="D2" s="164"/>
      <c r="E2" s="164"/>
      <c r="F2" s="164"/>
      <c r="G2" s="164"/>
      <c r="H2" s="164"/>
      <c r="I2" s="164"/>
    </row>
    <row r="3" spans="1:10">
      <c r="A3" t="s">
        <v>1</v>
      </c>
    </row>
    <row r="4" spans="1:10">
      <c r="A4" s="4"/>
      <c r="B4" s="165" t="str">
        <f>'Eg.x Prog.'!B4:E4</f>
        <v>INFORMACION PRIMER  TRIMESTRE</v>
      </c>
      <c r="C4" s="166"/>
      <c r="D4" s="166"/>
      <c r="E4" s="167"/>
      <c r="F4" s="165" t="s">
        <v>4</v>
      </c>
      <c r="G4" s="166"/>
      <c r="H4" s="166"/>
      <c r="I4" s="167"/>
    </row>
    <row r="5" spans="1:10">
      <c r="A5" s="5" t="s">
        <v>0</v>
      </c>
      <c r="B5" s="6" t="str">
        <f>'Seg. Púb'!B5</f>
        <v>REAL 2016</v>
      </c>
      <c r="C5" s="6" t="str">
        <f>'Seg. Púb'!C5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10" ht="8.25" customHeight="1">
      <c r="C6" s="60"/>
    </row>
    <row r="7" spans="1:10">
      <c r="A7" s="4" t="s">
        <v>1</v>
      </c>
      <c r="B7" s="51"/>
      <c r="C7" s="37" t="s">
        <v>1</v>
      </c>
      <c r="D7" s="52"/>
      <c r="E7" s="51"/>
      <c r="F7" s="51"/>
      <c r="G7" s="51"/>
      <c r="H7" s="51"/>
      <c r="I7" s="53"/>
      <c r="J7" s="48"/>
    </row>
    <row r="8" spans="1:10">
      <c r="A8" s="109" t="s">
        <v>17</v>
      </c>
      <c r="B8" s="39">
        <v>1061309.0900000001</v>
      </c>
      <c r="C8" s="37">
        <f>+'EGRESOS REALES 2017'!Q75</f>
        <v>0</v>
      </c>
      <c r="D8" s="38">
        <f>(Pres.Egresos2017!R71)</f>
        <v>0</v>
      </c>
      <c r="E8" s="39">
        <f>+C8-D8</f>
        <v>0</v>
      </c>
      <c r="F8" s="39">
        <f>+'EGRESOS. REALES 2016'!R72</f>
        <v>0</v>
      </c>
      <c r="G8" s="37">
        <f>+'EGRESOS REALES 2017'!Q75</f>
        <v>0</v>
      </c>
      <c r="H8" s="38">
        <f>Pres.Egresos2017!R71</f>
        <v>0</v>
      </c>
      <c r="I8" s="37">
        <f>+G8-H8</f>
        <v>0</v>
      </c>
      <c r="J8" s="48"/>
    </row>
    <row r="9" spans="1:10">
      <c r="A9" s="18"/>
      <c r="B9" s="39"/>
      <c r="C9" s="37"/>
      <c r="D9" s="38"/>
      <c r="E9" s="39"/>
      <c r="F9" s="39"/>
      <c r="G9" s="37"/>
      <c r="H9" s="37"/>
      <c r="I9" s="62"/>
      <c r="J9" s="48"/>
    </row>
    <row r="10" spans="1:10">
      <c r="A10" s="18"/>
      <c r="B10" s="39"/>
      <c r="C10" s="37"/>
      <c r="D10" s="38"/>
      <c r="E10" s="39"/>
      <c r="F10" s="39"/>
      <c r="G10" s="37"/>
      <c r="H10" s="37"/>
      <c r="I10" s="62"/>
      <c r="J10" s="48"/>
    </row>
    <row r="11" spans="1:10">
      <c r="A11" s="83" t="s">
        <v>1</v>
      </c>
      <c r="B11" s="46"/>
      <c r="C11" s="46"/>
      <c r="D11" s="47"/>
      <c r="E11" s="46" t="s">
        <v>1</v>
      </c>
      <c r="F11" s="46"/>
      <c r="G11" s="46"/>
      <c r="H11" s="46"/>
      <c r="I11" s="63"/>
      <c r="J11" s="48"/>
    </row>
    <row r="12" spans="1:10">
      <c r="A12" s="34" t="s">
        <v>18</v>
      </c>
      <c r="B12" s="38"/>
      <c r="C12" s="48"/>
      <c r="D12" s="48"/>
      <c r="E12" s="48"/>
      <c r="F12" s="48"/>
      <c r="G12" s="48"/>
      <c r="H12" s="48"/>
      <c r="I12" s="48"/>
      <c r="J12" s="48"/>
    </row>
    <row r="13" spans="1:10">
      <c r="A13" s="143" t="s">
        <v>1</v>
      </c>
      <c r="B13" s="44">
        <f t="shared" ref="B13:I13" si="0">SUM(B7:B11)</f>
        <v>1061309.0900000001</v>
      </c>
      <c r="C13" s="44">
        <f t="shared" si="0"/>
        <v>0</v>
      </c>
      <c r="D13" s="44">
        <f t="shared" si="0"/>
        <v>0</v>
      </c>
      <c r="E13" s="44">
        <f t="shared" si="0"/>
        <v>0</v>
      </c>
      <c r="F13" s="44">
        <f t="shared" si="0"/>
        <v>0</v>
      </c>
      <c r="G13" s="44">
        <f t="shared" si="0"/>
        <v>0</v>
      </c>
      <c r="H13" s="44">
        <f t="shared" si="0"/>
        <v>0</v>
      </c>
      <c r="I13" s="44">
        <f t="shared" si="0"/>
        <v>0</v>
      </c>
      <c r="J13" s="48"/>
    </row>
    <row r="14" spans="1:10">
      <c r="A14" s="79" t="s">
        <v>19</v>
      </c>
      <c r="B14" s="48"/>
      <c r="C14" s="48"/>
      <c r="D14" s="48"/>
      <c r="E14" s="48"/>
      <c r="F14" s="48"/>
      <c r="G14" s="48"/>
      <c r="H14" s="48"/>
      <c r="I14" s="48"/>
      <c r="J14" s="48"/>
    </row>
    <row r="15" spans="1:10">
      <c r="A15" s="9"/>
      <c r="B15" s="80"/>
      <c r="C15" s="80"/>
      <c r="D15" s="80"/>
      <c r="E15" s="80"/>
      <c r="F15" s="80"/>
      <c r="G15" s="80"/>
      <c r="H15" s="80"/>
      <c r="I15" s="81"/>
    </row>
    <row r="16" spans="1:10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39"/>
      <c r="B18" s="13"/>
      <c r="C18" s="13"/>
      <c r="D18" s="13"/>
      <c r="E18" s="13"/>
      <c r="F18" s="13"/>
      <c r="G18" s="13"/>
      <c r="H18" s="13"/>
      <c r="I18" s="14"/>
    </row>
    <row r="19" spans="1:9">
      <c r="A19" s="39"/>
      <c r="B19" s="13"/>
      <c r="C19" s="13"/>
      <c r="D19" s="13"/>
      <c r="E19" s="13"/>
      <c r="F19" s="13"/>
      <c r="G19" s="13"/>
      <c r="H19" s="13"/>
      <c r="I19" s="14"/>
    </row>
    <row r="20" spans="1:9">
      <c r="A20" s="39"/>
      <c r="B20" s="13"/>
      <c r="C20" s="13"/>
      <c r="D20" s="13"/>
      <c r="E20" s="13"/>
      <c r="F20" s="13"/>
      <c r="G20" s="13"/>
      <c r="H20" s="13"/>
      <c r="I20" s="14"/>
    </row>
    <row r="21" spans="1:9">
      <c r="A21" s="45"/>
      <c r="B21" s="16"/>
      <c r="C21" s="16"/>
      <c r="D21" s="16"/>
      <c r="E21" s="16"/>
      <c r="F21" s="16"/>
      <c r="G21" s="16"/>
      <c r="H21" s="16"/>
      <c r="I21" s="17"/>
    </row>
    <row r="22" spans="1:9">
      <c r="A22" s="48"/>
    </row>
    <row r="23" spans="1:9">
      <c r="A23" s="48"/>
      <c r="I23" s="20" t="s">
        <v>42</v>
      </c>
    </row>
    <row r="24" spans="1:9">
      <c r="A24" s="48"/>
      <c r="I24" s="20"/>
    </row>
    <row r="25" spans="1:9">
      <c r="I25" s="20"/>
    </row>
  </sheetData>
  <mergeCells count="4">
    <mergeCell ref="A1:I1"/>
    <mergeCell ref="A2:I2"/>
    <mergeCell ref="B4:E4"/>
    <mergeCell ref="F4:I4"/>
  </mergeCells>
  <pageMargins left="0.7" right="0.7" top="0.75" bottom="0.75" header="0.3" footer="0.3"/>
  <pageSetup scale="57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0.7109375" customWidth="1"/>
    <col min="2" max="10" width="14.85546875" customWidth="1"/>
  </cols>
  <sheetData>
    <row r="1" spans="1:9">
      <c r="A1" s="164" t="s">
        <v>320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5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">
        <v>310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0</v>
      </c>
      <c r="B5" s="6" t="s">
        <v>317</v>
      </c>
      <c r="C5" s="6" t="s">
        <v>323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6" spans="1:9">
      <c r="B6" s="10"/>
      <c r="C6" s="10"/>
      <c r="E6" s="10"/>
      <c r="F6" s="10"/>
      <c r="G6" s="10"/>
    </row>
    <row r="7" spans="1:9" s="13" customFormat="1">
      <c r="A7" s="4"/>
      <c r="B7" s="4"/>
      <c r="C7" s="4"/>
      <c r="D7" s="4"/>
      <c r="E7" s="4"/>
      <c r="F7" s="4"/>
      <c r="G7" s="4"/>
      <c r="H7" s="4"/>
      <c r="I7" s="4"/>
    </row>
    <row r="8" spans="1:9">
      <c r="A8" s="18" t="s">
        <v>6</v>
      </c>
      <c r="B8" s="37">
        <f>'INGRESOS REALES 2016'!R7</f>
        <v>77331468.739999995</v>
      </c>
      <c r="C8" s="37">
        <f>SUM('INGRESOS REALES 2017'!Q7)</f>
        <v>75560752.469999999</v>
      </c>
      <c r="D8" s="37">
        <f>SUM(Pres.Aut.Ing.2017!Q7)</f>
        <v>79264755.458499998</v>
      </c>
      <c r="E8" s="37">
        <f>+C8-D8</f>
        <v>-3704002.988499999</v>
      </c>
      <c r="F8" s="37">
        <f>'INGRESOS REALES 2016'!R7</f>
        <v>77331468.739999995</v>
      </c>
      <c r="G8" s="37">
        <f>SUM('INGRESOS REALES 2017'!Q7)</f>
        <v>75560752.469999999</v>
      </c>
      <c r="H8" s="37">
        <f>SUM(Pres.Aut.Ing.2017!Q7)</f>
        <v>79264755.458499998</v>
      </c>
      <c r="I8" s="37">
        <f>+G8-H8</f>
        <v>-3704002.988499999</v>
      </c>
    </row>
    <row r="9" spans="1:9">
      <c r="A9" s="18"/>
      <c r="B9" s="37"/>
      <c r="C9" s="37"/>
      <c r="D9" s="37"/>
      <c r="E9" s="37"/>
      <c r="F9" s="37"/>
      <c r="G9" s="37"/>
      <c r="H9" s="37"/>
      <c r="I9" s="37"/>
    </row>
    <row r="10" spans="1:9">
      <c r="A10" s="18" t="s">
        <v>7</v>
      </c>
      <c r="B10" s="37">
        <f>'INGRESOS REALES 2016'!R17</f>
        <v>9383314.2999999989</v>
      </c>
      <c r="C10" s="37">
        <f>SUM('INGRESOS REALES 2017'!Q17)</f>
        <v>18784803.140000001</v>
      </c>
      <c r="D10" s="37">
        <f>SUM(Pres.Aut.Ing.2017!Q23)</f>
        <v>10186772.157499999</v>
      </c>
      <c r="E10" s="37">
        <f>+C10-D10</f>
        <v>8598030.9825000018</v>
      </c>
      <c r="F10" s="37">
        <f>'INGRESOS REALES 2016'!R17</f>
        <v>9383314.2999999989</v>
      </c>
      <c r="G10" s="37">
        <f>SUM('INGRESOS REALES 2017'!Q17)</f>
        <v>18784803.140000001</v>
      </c>
      <c r="H10" s="37">
        <f>SUM(Pres.Aut.Ing.2017!Q23)</f>
        <v>10186772.157499999</v>
      </c>
      <c r="I10" s="37">
        <f>+G10-H10</f>
        <v>8598030.9825000018</v>
      </c>
    </row>
    <row r="11" spans="1:9">
      <c r="A11" s="18" t="s">
        <v>1</v>
      </c>
      <c r="B11" s="37"/>
      <c r="C11" s="37"/>
      <c r="D11" s="37" t="s">
        <v>1</v>
      </c>
      <c r="E11" s="37" t="s">
        <v>1</v>
      </c>
      <c r="F11" s="37"/>
      <c r="G11" s="37" t="s">
        <v>1</v>
      </c>
      <c r="H11" s="37"/>
      <c r="I11" s="37"/>
    </row>
    <row r="12" spans="1:9">
      <c r="A12" s="18" t="s">
        <v>282</v>
      </c>
      <c r="B12" s="37">
        <f>'INGRESOS REALES 2016'!R32</f>
        <v>0</v>
      </c>
      <c r="C12" s="37">
        <f>SUM('INGRESOS REALES 2017'!Q32)</f>
        <v>0</v>
      </c>
      <c r="D12" s="37">
        <f>SUM(Pres.Aut.Ing.2017!Q38)</f>
        <v>0</v>
      </c>
      <c r="E12" s="37">
        <f>+C12-D12</f>
        <v>0</v>
      </c>
      <c r="F12" s="37">
        <f>'INGRESOS REALES 2016'!R32</f>
        <v>0</v>
      </c>
      <c r="G12" s="37">
        <f>SUM('INGRESOS REALES 2017'!Q32)</f>
        <v>0</v>
      </c>
      <c r="H12" s="37">
        <f>SUM(Pres.Aut.Ing.2017!Q38)</f>
        <v>0</v>
      </c>
      <c r="I12" s="37">
        <f>+G12-H12</f>
        <v>0</v>
      </c>
    </row>
    <row r="13" spans="1:9">
      <c r="A13" s="18"/>
      <c r="B13" s="37"/>
      <c r="C13" s="37"/>
      <c r="D13" s="37" t="s">
        <v>1</v>
      </c>
      <c r="E13" s="37" t="s">
        <v>1</v>
      </c>
      <c r="F13" s="37"/>
      <c r="G13" s="37" t="s">
        <v>1</v>
      </c>
      <c r="H13" s="37" t="s">
        <v>1</v>
      </c>
      <c r="I13" s="37"/>
    </row>
    <row r="14" spans="1:9">
      <c r="A14" s="18" t="s">
        <v>8</v>
      </c>
      <c r="B14" s="37">
        <f>'INGRESOS REALES 2016'!R35</f>
        <v>268095.04000000004</v>
      </c>
      <c r="C14" s="37">
        <f>SUM('INGRESOS REALES 2017'!Q35)</f>
        <v>298661</v>
      </c>
      <c r="D14" s="37">
        <f>SUM(Pres.Aut.Ing.2017!Q41)</f>
        <v>259084.16599999997</v>
      </c>
      <c r="E14" s="37">
        <f>+C14-D14</f>
        <v>39576.834000000032</v>
      </c>
      <c r="F14" s="37">
        <f>'INGRESOS REALES 2016'!R35</f>
        <v>268095.04000000004</v>
      </c>
      <c r="G14" s="37">
        <f>SUM('INGRESOS REALES 2017'!Q35)</f>
        <v>298661</v>
      </c>
      <c r="H14" s="37">
        <f>SUM(Pres.Aut.Ing.2017!Q41)</f>
        <v>259084.16599999997</v>
      </c>
      <c r="I14" s="37">
        <f t="shared" ref="I14:I30" si="0">+G14-H14</f>
        <v>39576.834000000032</v>
      </c>
    </row>
    <row r="15" spans="1:9">
      <c r="A15" s="18"/>
      <c r="B15" s="37"/>
      <c r="C15" s="37"/>
      <c r="D15" s="37" t="s">
        <v>1</v>
      </c>
      <c r="E15" s="37" t="s">
        <v>1</v>
      </c>
      <c r="F15" s="37"/>
      <c r="G15" s="37"/>
      <c r="H15" s="37" t="s">
        <v>1</v>
      </c>
      <c r="I15" s="37" t="s">
        <v>1</v>
      </c>
    </row>
    <row r="16" spans="1:9">
      <c r="A16" s="18" t="s">
        <v>9</v>
      </c>
      <c r="B16" s="37">
        <f>'INGRESOS REALES 2016'!R49</f>
        <v>3145277.34</v>
      </c>
      <c r="C16" s="37">
        <f>SUM('INGRESOS REALES 2017'!Q49)</f>
        <v>2084597.85</v>
      </c>
      <c r="D16" s="37">
        <f>SUM(Pres.Aut.Ing.2017!Q55)</f>
        <v>4761409.2734999992</v>
      </c>
      <c r="E16" s="37">
        <f>+C16-D16</f>
        <v>-2676811.4234999991</v>
      </c>
      <c r="F16" s="37">
        <f>'INGRESOS REALES 2016'!R49</f>
        <v>3145277.34</v>
      </c>
      <c r="G16" s="37">
        <f>SUM('INGRESOS REALES 2017'!Q49)</f>
        <v>2084597.85</v>
      </c>
      <c r="H16" s="37">
        <f>SUM(Pres.Aut.Ing.2017!Q55)</f>
        <v>4761409.2734999992</v>
      </c>
      <c r="I16" s="37">
        <f t="shared" si="0"/>
        <v>-2676811.4234999991</v>
      </c>
    </row>
    <row r="17" spans="1:9">
      <c r="A17" s="18"/>
      <c r="B17" s="37"/>
      <c r="C17" s="37"/>
      <c r="D17" s="37" t="s">
        <v>1</v>
      </c>
      <c r="E17" s="37" t="s">
        <v>1</v>
      </c>
      <c r="F17" s="37"/>
      <c r="G17" s="37" t="s">
        <v>1</v>
      </c>
      <c r="H17" s="37" t="s">
        <v>1</v>
      </c>
      <c r="I17" s="37" t="s">
        <v>1</v>
      </c>
    </row>
    <row r="18" spans="1:9">
      <c r="A18" s="18" t="s">
        <v>10</v>
      </c>
      <c r="B18" s="37">
        <f>'INGRESOS REALES 2016'!R59</f>
        <v>41696940</v>
      </c>
      <c r="C18" s="37">
        <f>SUM('INGRESOS REALES 2017'!Q59)</f>
        <v>49707193.600000009</v>
      </c>
      <c r="D18" s="37">
        <f>SUM(Pres.Aut.Ing.2017!Q65)</f>
        <v>45174582.899999999</v>
      </c>
      <c r="E18" s="37">
        <f>+C18-D18</f>
        <v>4532610.7000000104</v>
      </c>
      <c r="F18" s="37">
        <f>'INGRESOS REALES 2016'!R59</f>
        <v>41696940</v>
      </c>
      <c r="G18" s="37">
        <f>SUM('INGRESOS REALES 2017'!Q59)</f>
        <v>49707193.600000009</v>
      </c>
      <c r="H18" s="37">
        <f>SUM(Pres.Aut.Ing.2017!Q65)</f>
        <v>45174582.899999999</v>
      </c>
      <c r="I18" s="37">
        <f t="shared" si="0"/>
        <v>4532610.7000000104</v>
      </c>
    </row>
    <row r="19" spans="1:9">
      <c r="A19" s="18" t="s">
        <v>1</v>
      </c>
      <c r="B19" s="37"/>
      <c r="C19" s="37"/>
      <c r="D19" s="37" t="s">
        <v>1</v>
      </c>
      <c r="E19" s="37" t="s">
        <v>1</v>
      </c>
      <c r="F19" s="37"/>
      <c r="G19" s="37" t="s">
        <v>1</v>
      </c>
      <c r="H19" s="37" t="s">
        <v>1</v>
      </c>
      <c r="I19" s="37" t="s">
        <v>1</v>
      </c>
    </row>
    <row r="20" spans="1:9">
      <c r="A20" s="18" t="s">
        <v>11</v>
      </c>
      <c r="B20" s="37">
        <f>'INGRESOS REALES 2016'!R80</f>
        <v>7282176.9299999997</v>
      </c>
      <c r="C20" s="37">
        <f>SUM('INGRESOS REALES 2017'!Q75)</f>
        <v>8880657.3900000006</v>
      </c>
      <c r="D20" s="37">
        <f>SUM(Pres.Aut.Ing.2017!Q85)</f>
        <v>8880657.3000000007</v>
      </c>
      <c r="E20" s="37">
        <f>+C20-D20</f>
        <v>8.9999999850988388E-2</v>
      </c>
      <c r="F20" s="37">
        <f>'INGRESOS REALES 2016'!R80</f>
        <v>7282176.9299999997</v>
      </c>
      <c r="G20" s="37">
        <f>SUM('INGRESOS REALES 2017'!Q75)</f>
        <v>8880657.3900000006</v>
      </c>
      <c r="H20" s="37">
        <f>SUM(Pres.Aut.Ing.2017!Q85)</f>
        <v>8880657.3000000007</v>
      </c>
      <c r="I20" s="37">
        <f t="shared" si="0"/>
        <v>8.9999999850988388E-2</v>
      </c>
    </row>
    <row r="21" spans="1:9">
      <c r="A21" s="18"/>
      <c r="B21" s="37"/>
      <c r="C21" s="37"/>
      <c r="D21" s="37" t="s">
        <v>1</v>
      </c>
      <c r="E21" s="37" t="s">
        <v>1</v>
      </c>
      <c r="F21" s="37"/>
      <c r="G21" s="37" t="s">
        <v>1</v>
      </c>
      <c r="H21" s="37" t="s">
        <v>1</v>
      </c>
      <c r="I21" s="37" t="s">
        <v>1</v>
      </c>
    </row>
    <row r="22" spans="1:9">
      <c r="A22" s="18" t="s">
        <v>12</v>
      </c>
      <c r="B22" s="37">
        <f>'INGRESOS REALES 2016'!R87</f>
        <v>19979478.75</v>
      </c>
      <c r="C22" s="37">
        <f>SUM('INGRESOS REALES 2017'!Q81)</f>
        <v>34363151.160000004</v>
      </c>
      <c r="D22" s="37">
        <f>SUM(Pres.Aut.Ing.2017!Q94)</f>
        <v>34363151.25</v>
      </c>
      <c r="E22" s="37">
        <f>+C22-D22</f>
        <v>-8.999999612569809E-2</v>
      </c>
      <c r="F22" s="37">
        <f>'INGRESOS REALES 2016'!R87</f>
        <v>19979478.75</v>
      </c>
      <c r="G22" s="37">
        <f>SUM('INGRESOS REALES 2017'!Q81)</f>
        <v>34363151.160000004</v>
      </c>
      <c r="H22" s="37">
        <f>SUM(Pres.Aut.Ing.2017!Q94)</f>
        <v>34363151.25</v>
      </c>
      <c r="I22" s="37">
        <f t="shared" si="0"/>
        <v>-8.999999612569809E-2</v>
      </c>
    </row>
    <row r="23" spans="1:9">
      <c r="A23" s="18"/>
      <c r="B23" s="37"/>
      <c r="C23" s="37"/>
      <c r="D23" s="37" t="s">
        <v>1</v>
      </c>
      <c r="E23" s="37" t="s">
        <v>1</v>
      </c>
      <c r="F23" s="37"/>
      <c r="G23" s="37" t="s">
        <v>1</v>
      </c>
      <c r="H23" s="37" t="s">
        <v>1</v>
      </c>
      <c r="I23" s="37" t="s">
        <v>1</v>
      </c>
    </row>
    <row r="24" spans="1:9">
      <c r="A24" s="18" t="s">
        <v>13</v>
      </c>
      <c r="B24" s="37">
        <f>'INGRESOS REALES 2016'!R96</f>
        <v>872846</v>
      </c>
      <c r="C24" s="37">
        <f>SUM('INGRESOS REALES 2017'!Q89)</f>
        <v>1260702.4500000002</v>
      </c>
      <c r="D24" s="37">
        <f>SUM(Pres.Aut.Ing.2017!Q102)</f>
        <v>903395.60999999987</v>
      </c>
      <c r="E24" s="37">
        <f>+C24-D24</f>
        <v>357306.84000000032</v>
      </c>
      <c r="F24" s="37">
        <f>'INGRESOS REALES 2016'!R96</f>
        <v>872846</v>
      </c>
      <c r="G24" s="37">
        <f>SUM('INGRESOS REALES 2017'!Q89)</f>
        <v>1260702.4500000002</v>
      </c>
      <c r="H24" s="37">
        <f>SUM(Pres.Aut.Ing.2017!Q102)</f>
        <v>903395.60999999987</v>
      </c>
      <c r="I24" s="37">
        <f t="shared" si="0"/>
        <v>357306.84000000032</v>
      </c>
    </row>
    <row r="25" spans="1:9">
      <c r="A25" s="18"/>
      <c r="B25" s="37"/>
      <c r="C25" s="37"/>
      <c r="D25" s="37" t="s">
        <v>1</v>
      </c>
      <c r="E25" s="37" t="s">
        <v>1</v>
      </c>
      <c r="F25" s="37"/>
      <c r="G25" s="37" t="s">
        <v>1</v>
      </c>
      <c r="H25" s="37" t="s">
        <v>1</v>
      </c>
      <c r="I25" s="37" t="s">
        <v>1</v>
      </c>
    </row>
    <row r="26" spans="1:9">
      <c r="A26" s="18" t="s">
        <v>14</v>
      </c>
      <c r="B26" s="37">
        <f>'INGRESOS REALES 2016'!R101</f>
        <v>1690928</v>
      </c>
      <c r="C26" s="37">
        <f>SUM('INGRESOS REALES 2017'!Q94)</f>
        <v>15881977.99</v>
      </c>
      <c r="D26" s="37">
        <f>SUM(Pres.Aut.Ing.2017!Q107)</f>
        <v>1750110.48</v>
      </c>
      <c r="E26" s="37">
        <f>+C26-D26</f>
        <v>14131867.51</v>
      </c>
      <c r="F26" s="37">
        <f>'INGRESOS REALES 2016'!R101</f>
        <v>1690928</v>
      </c>
      <c r="G26" s="37">
        <f>SUM('INGRESOS REALES 2017'!Q94)</f>
        <v>15881977.99</v>
      </c>
      <c r="H26" s="37">
        <f>SUM(Pres.Aut.Ing.2017!Q107)</f>
        <v>1750110.48</v>
      </c>
      <c r="I26" s="37">
        <f t="shared" si="0"/>
        <v>14131867.51</v>
      </c>
    </row>
    <row r="27" spans="1:9">
      <c r="A27" s="18"/>
      <c r="B27" s="37"/>
      <c r="C27" s="37"/>
      <c r="D27" s="37" t="s">
        <v>1</v>
      </c>
      <c r="E27" s="37" t="s">
        <v>1</v>
      </c>
      <c r="F27" s="37"/>
      <c r="G27" s="37" t="s">
        <v>1</v>
      </c>
      <c r="H27" s="37" t="s">
        <v>1</v>
      </c>
      <c r="I27" s="37" t="s">
        <v>1</v>
      </c>
    </row>
    <row r="28" spans="1:9">
      <c r="A28" s="18" t="s">
        <v>15</v>
      </c>
      <c r="B28" s="37">
        <f>'INGRESOS REALES 2016'!R115</f>
        <v>0</v>
      </c>
      <c r="C28" s="37">
        <f>SUM('INGRESOS REALES 2017'!Q109)</f>
        <v>0</v>
      </c>
      <c r="D28" s="37">
        <f>SUM(Pres.Aut.Ing.2017!Q125)</f>
        <v>0</v>
      </c>
      <c r="E28" s="37">
        <f>+C28-D28</f>
        <v>0</v>
      </c>
      <c r="F28" s="37">
        <f>'INGRESOS REALES 2016'!R115</f>
        <v>0</v>
      </c>
      <c r="G28" s="37">
        <f>SUM('INGRESOS REALES 2017'!Q109)</f>
        <v>0</v>
      </c>
      <c r="H28" s="37">
        <f>SUM(Pres.Aut.Ing.2017!Q125)</f>
        <v>0</v>
      </c>
      <c r="I28" s="37">
        <f t="shared" si="0"/>
        <v>0</v>
      </c>
    </row>
    <row r="29" spans="1:9">
      <c r="A29" s="18"/>
      <c r="B29" s="37"/>
      <c r="C29" s="37"/>
      <c r="D29" s="37" t="s">
        <v>1</v>
      </c>
      <c r="E29" s="37" t="s">
        <v>1</v>
      </c>
      <c r="F29" s="37"/>
      <c r="G29" s="37" t="s">
        <v>1</v>
      </c>
      <c r="H29" s="37" t="s">
        <v>1</v>
      </c>
      <c r="I29" s="37" t="s">
        <v>1</v>
      </c>
    </row>
    <row r="30" spans="1:9">
      <c r="A30" s="18" t="s">
        <v>16</v>
      </c>
      <c r="B30" s="37">
        <f>'INGRESOS REALES 2016'!R118</f>
        <v>0</v>
      </c>
      <c r="C30" s="37">
        <f>SUM('INGRESOS REALES 2017'!Q112)</f>
        <v>0</v>
      </c>
      <c r="D30" s="37">
        <f>SUM(Pres.Aut.Ing.2017!Q128)</f>
        <v>0</v>
      </c>
      <c r="E30" s="37">
        <f>+C30-D30</f>
        <v>0</v>
      </c>
      <c r="F30" s="37">
        <f>'INGRESOS REALES 2016'!R118</f>
        <v>0</v>
      </c>
      <c r="G30" s="37">
        <f>SUM('INGRESOS REALES 2017'!Q112)</f>
        <v>0</v>
      </c>
      <c r="H30" s="37">
        <f>SUM(Pres.Aut.Ing.2017!Q128)</f>
        <v>0</v>
      </c>
      <c r="I30" s="37">
        <f t="shared" si="0"/>
        <v>0</v>
      </c>
    </row>
    <row r="31" spans="1:9">
      <c r="A31" s="18"/>
      <c r="B31" s="37"/>
      <c r="C31" s="37"/>
      <c r="D31" s="37" t="s">
        <v>1</v>
      </c>
      <c r="E31" s="37" t="s">
        <v>1</v>
      </c>
      <c r="F31" s="37"/>
      <c r="G31" s="37" t="s">
        <v>1</v>
      </c>
      <c r="H31" s="37" t="s">
        <v>1</v>
      </c>
      <c r="I31" s="37" t="s">
        <v>1</v>
      </c>
    </row>
    <row r="32" spans="1:9">
      <c r="A32" s="18" t="s">
        <v>17</v>
      </c>
      <c r="B32" s="37">
        <f>'INGRESOS REALES 2016'!R124</f>
        <v>1061309.0900000001</v>
      </c>
      <c r="C32" s="37">
        <f>SUM('INGRESOS REALES 2017'!Q118)</f>
        <v>297924.70999999996</v>
      </c>
      <c r="D32" s="37">
        <f>SUM(Pres.Aut.Ing.2017!Q134)</f>
        <v>0</v>
      </c>
      <c r="E32" s="37">
        <f>+C32-D32</f>
        <v>297924.70999999996</v>
      </c>
      <c r="F32" s="37">
        <f>'INGRESOS REALES 2016'!R124</f>
        <v>1061309.0900000001</v>
      </c>
      <c r="G32" s="37">
        <f>SUM('INGRESOS REALES 2017'!Q118)</f>
        <v>297924.70999999996</v>
      </c>
      <c r="H32" s="37">
        <f>SUM(Pres.Aut.Ing.2017!Q134)</f>
        <v>0</v>
      </c>
      <c r="I32" s="37">
        <f>+G32-H32</f>
        <v>297924.70999999996</v>
      </c>
    </row>
    <row r="33" spans="1:9">
      <c r="A33" s="19" t="s">
        <v>1</v>
      </c>
      <c r="B33" s="46"/>
      <c r="C33" s="46"/>
      <c r="D33" s="46"/>
      <c r="E33" s="46" t="s">
        <v>1</v>
      </c>
      <c r="F33" s="46"/>
      <c r="G33" s="46"/>
      <c r="H33" s="46"/>
      <c r="I33" s="46"/>
    </row>
    <row r="34" spans="1:9">
      <c r="B34" s="48"/>
      <c r="C34" s="48"/>
      <c r="D34" s="48"/>
      <c r="E34" s="39" t="s">
        <v>1</v>
      </c>
      <c r="F34" s="48"/>
      <c r="G34" s="48"/>
      <c r="H34" s="48"/>
      <c r="I34" s="48"/>
    </row>
    <row r="35" spans="1:9">
      <c r="A35" s="8" t="s">
        <v>18</v>
      </c>
      <c r="B35" s="44">
        <f>SUM(B8:B33)</f>
        <v>162711834.19</v>
      </c>
      <c r="C35" s="44">
        <f>SUM(C8:C33)</f>
        <v>207120421.75999999</v>
      </c>
      <c r="D35" s="44">
        <f>SUM(D8:D33)</f>
        <v>185543918.59549999</v>
      </c>
      <c r="E35" s="44">
        <f>+C35-D35</f>
        <v>21576503.164499998</v>
      </c>
      <c r="F35" s="44">
        <f>SUM(F8:F33)</f>
        <v>162711834.19</v>
      </c>
      <c r="G35" s="44">
        <f>SUM(G8:G33)</f>
        <v>207120421.75999999</v>
      </c>
      <c r="H35" s="44">
        <f>SUM(H8:H33)</f>
        <v>185543918.59549999</v>
      </c>
      <c r="I35" s="44">
        <f>SUM(I8:I33)</f>
        <v>21576503.16450002</v>
      </c>
    </row>
    <row r="36" spans="1:9">
      <c r="B36" s="48"/>
      <c r="C36" s="48"/>
      <c r="D36" s="48"/>
      <c r="E36" s="48"/>
      <c r="F36" s="48"/>
      <c r="G36" s="48"/>
      <c r="H36" s="48"/>
      <c r="I36" s="48"/>
    </row>
    <row r="37" spans="1:9">
      <c r="A37" s="1" t="s">
        <v>19</v>
      </c>
      <c r="B37" s="57"/>
      <c r="C37" s="57"/>
      <c r="D37" s="57"/>
      <c r="E37" s="57"/>
      <c r="F37" s="57"/>
      <c r="G37" s="57"/>
      <c r="H37" s="57"/>
      <c r="I37" s="58"/>
    </row>
    <row r="38" spans="1:9">
      <c r="A38" s="9"/>
      <c r="B38" s="52"/>
      <c r="C38" s="52"/>
      <c r="D38" s="52"/>
      <c r="E38" s="52"/>
      <c r="F38" s="52"/>
      <c r="G38" s="52"/>
      <c r="H38" s="52"/>
      <c r="I38" s="59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4">
    <mergeCell ref="A2:I2"/>
    <mergeCell ref="F4:I4"/>
    <mergeCell ref="B4:E4"/>
    <mergeCell ref="A1:I1"/>
  </mergeCells>
  <phoneticPr fontId="0" type="noConversion"/>
  <pageMargins left="0.6" right="0.47" top="0.55118110236220474" bottom="0.43307086614173229" header="0" footer="0"/>
  <pageSetup scale="75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5"/>
  <sheetViews>
    <sheetView zoomScaleNormal="100" workbookViewId="0">
      <selection sqref="A1:I1"/>
    </sheetView>
  </sheetViews>
  <sheetFormatPr baseColWidth="10" defaultRowHeight="12.75"/>
  <cols>
    <col min="1" max="1" width="50.7109375" customWidth="1"/>
    <col min="2" max="7" width="12.85546875" customWidth="1"/>
    <col min="8" max="8" width="13.28515625" bestFit="1" customWidth="1"/>
    <col min="9" max="9" width="15.5703125" customWidth="1"/>
  </cols>
  <sheetData>
    <row r="1" spans="1:9">
      <c r="A1" s="164" t="s">
        <v>320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20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 s="13" customFormat="1">
      <c r="A7" s="4"/>
      <c r="B7" s="4"/>
      <c r="C7" s="4"/>
      <c r="D7" s="4"/>
      <c r="E7" s="4"/>
      <c r="F7" s="4"/>
      <c r="G7" s="4"/>
      <c r="H7" s="4"/>
      <c r="I7" s="4"/>
    </row>
    <row r="8" spans="1:9">
      <c r="A8" s="18" t="s">
        <v>281</v>
      </c>
      <c r="B8" s="37">
        <f>'INGRESOS REALES 2016'!R8</f>
        <v>0</v>
      </c>
      <c r="C8" s="37">
        <f>SUM('INGRESOS REALES 2017'!Q8)</f>
        <v>0</v>
      </c>
      <c r="D8" s="37">
        <v>0</v>
      </c>
      <c r="E8" s="37">
        <f>+C8-D8</f>
        <v>0</v>
      </c>
      <c r="F8" s="37">
        <f>'INGRESOS REALES 2016'!R8</f>
        <v>0</v>
      </c>
      <c r="G8" s="37">
        <f>'INGRESOS REALES 2017'!Q8</f>
        <v>0</v>
      </c>
      <c r="H8" s="37">
        <v>0</v>
      </c>
      <c r="I8" s="37">
        <f>+G8-H8</f>
        <v>0</v>
      </c>
    </row>
    <row r="9" spans="1:9">
      <c r="A9" s="18" t="s">
        <v>1</v>
      </c>
      <c r="B9" s="37"/>
      <c r="C9" s="37"/>
      <c r="D9" s="37"/>
      <c r="E9" s="37"/>
      <c r="F9" s="37"/>
      <c r="G9" s="37"/>
      <c r="H9" s="37"/>
      <c r="I9" s="37"/>
    </row>
    <row r="10" spans="1:9">
      <c r="A10" s="18" t="s">
        <v>22</v>
      </c>
      <c r="B10" s="37">
        <f>'INGRESOS REALES 2016'!R9</f>
        <v>51866182.18</v>
      </c>
      <c r="C10" s="37">
        <f>SUM('INGRESOS REALES 2017'!Q9)</f>
        <v>49113367.960000001</v>
      </c>
      <c r="D10" s="37">
        <f>SUM(Pres.Aut.Ing.2017!Q8)</f>
        <v>53162836.734499991</v>
      </c>
      <c r="E10" s="37">
        <f>+C10-D10</f>
        <v>-4049468.77449999</v>
      </c>
      <c r="F10" s="37">
        <f>'INGRESOS REALES 2016'!R9</f>
        <v>51866182.18</v>
      </c>
      <c r="G10" s="37">
        <f>SUM('INGRESOS REALES 2017'!Q9)</f>
        <v>49113367.960000001</v>
      </c>
      <c r="H10" s="37">
        <f>SUM(Pres.Aut.Ing.2017!X9)</f>
        <v>72376252.214249983</v>
      </c>
      <c r="I10" s="37">
        <f>+G10-H10</f>
        <v>-23262884.254249983</v>
      </c>
    </row>
    <row r="11" spans="1:9">
      <c r="A11" s="18" t="s">
        <v>1</v>
      </c>
      <c r="B11" s="37"/>
      <c r="C11" s="37"/>
      <c r="D11" s="37"/>
      <c r="E11" s="37"/>
      <c r="F11" s="37"/>
      <c r="G11" s="37"/>
      <c r="H11" s="37"/>
      <c r="I11" s="37"/>
    </row>
    <row r="12" spans="1:9">
      <c r="A12" s="18" t="s">
        <v>23</v>
      </c>
      <c r="B12" s="37">
        <f>'INGRESOS REALES 2016'!R10</f>
        <v>25002891.129999995</v>
      </c>
      <c r="C12" s="37">
        <f>SUM('INGRESOS REALES 2017'!Q10)</f>
        <v>26309121.210000001</v>
      </c>
      <c r="D12" s="37">
        <f>SUM(Pres.Aut.Ing.2017!Q14)</f>
        <v>25627963.408249997</v>
      </c>
      <c r="E12" s="37">
        <f>+C12-D12</f>
        <v>681157.80175000429</v>
      </c>
      <c r="F12" s="37">
        <f>'INGRESOS REALES 2016'!R10</f>
        <v>25002891.129999995</v>
      </c>
      <c r="G12" s="37">
        <f>SUM('INGRESOS REALES 2017'!Q10)</f>
        <v>26309121.210000001</v>
      </c>
      <c r="H12" s="37">
        <f>SUM(Pres.Aut.Ing.2017!X14)</f>
        <v>105954668.17949998</v>
      </c>
      <c r="I12" s="37">
        <f>+G12-H12</f>
        <v>-79645546.969499975</v>
      </c>
    </row>
    <row r="13" spans="1:9">
      <c r="A13" s="18" t="s">
        <v>1</v>
      </c>
      <c r="B13" s="37"/>
      <c r="C13" s="37"/>
      <c r="D13" s="37"/>
      <c r="E13" s="37" t="s">
        <v>1</v>
      </c>
      <c r="F13" s="37"/>
      <c r="G13" s="37"/>
      <c r="H13" s="37"/>
      <c r="I13" s="37"/>
    </row>
    <row r="14" spans="1:9">
      <c r="A14" s="18" t="s">
        <v>24</v>
      </c>
      <c r="B14" s="37">
        <f>'INGRESOS REALES 2016'!R11</f>
        <v>0</v>
      </c>
      <c r="C14" s="37">
        <f>SUM('INGRESOS REALES 2017'!Q11)</f>
        <v>0</v>
      </c>
      <c r="D14" s="37">
        <f>SUM(Pres.Aut.Ing.2017!Q15)</f>
        <v>0</v>
      </c>
      <c r="E14" s="37">
        <f t="shared" ref="E14:E22" si="0">+C14-D14</f>
        <v>0</v>
      </c>
      <c r="F14" s="37">
        <f>'INGRESOS REALES 2016'!R11</f>
        <v>0</v>
      </c>
      <c r="G14" s="37">
        <f>SUM('INGRESOS REALES 2017'!Q11)</f>
        <v>0</v>
      </c>
      <c r="H14" s="37">
        <f>SUM(Pres.Aut.Ing.2017!Q15)</f>
        <v>0</v>
      </c>
      <c r="I14" s="37">
        <f>+G14-H14</f>
        <v>0</v>
      </c>
    </row>
    <row r="15" spans="1:9">
      <c r="A15" s="18" t="s">
        <v>1</v>
      </c>
      <c r="B15" s="37" t="s">
        <v>130</v>
      </c>
      <c r="C15" s="37"/>
      <c r="D15" s="37"/>
      <c r="E15" s="37" t="s">
        <v>1</v>
      </c>
      <c r="F15" s="37"/>
      <c r="G15" s="37"/>
      <c r="H15" s="37"/>
      <c r="I15" s="37"/>
    </row>
    <row r="16" spans="1:9">
      <c r="A16" s="18" t="s">
        <v>25</v>
      </c>
      <c r="B16" s="37">
        <f>'INGRESOS REALES 2016'!R12</f>
        <v>0</v>
      </c>
      <c r="C16" s="37">
        <f>SUM('INGRESOS REALES 2017'!Q12)</f>
        <v>0</v>
      </c>
      <c r="D16" s="37">
        <f>SUM(Pres.Aut.Ing.2017!Q16)</f>
        <v>0</v>
      </c>
      <c r="E16" s="37">
        <f t="shared" si="0"/>
        <v>0</v>
      </c>
      <c r="F16" s="37">
        <f>'INGRESOS REALES 2016'!R12</f>
        <v>0</v>
      </c>
      <c r="G16" s="37">
        <f>SUM('INGRESOS REALES 2017'!Q12)</f>
        <v>0</v>
      </c>
      <c r="H16" s="37">
        <f>SUM(Pres.Aut.Ing.2017!Q16)</f>
        <v>0</v>
      </c>
      <c r="I16" s="37">
        <f>+G16-H16</f>
        <v>0</v>
      </c>
    </row>
    <row r="17" spans="1:9">
      <c r="A17" s="18" t="s">
        <v>1</v>
      </c>
      <c r="B17" s="37"/>
      <c r="C17" s="37"/>
      <c r="D17" s="37"/>
      <c r="E17" s="37" t="s">
        <v>1</v>
      </c>
      <c r="F17" s="37"/>
      <c r="G17" s="37"/>
      <c r="H17" s="37"/>
      <c r="I17" s="37"/>
    </row>
    <row r="18" spans="1:9">
      <c r="A18" s="18" t="s">
        <v>275</v>
      </c>
      <c r="B18" s="37">
        <f>'INGRESOS REALES 2016'!R13</f>
        <v>0</v>
      </c>
      <c r="C18" s="37">
        <f>SUM('INGRESOS REALES 2017'!Q13)</f>
        <v>0</v>
      </c>
      <c r="D18" s="37">
        <f>SUM(Pres.Aut.Ing.2017!Q17)</f>
        <v>0</v>
      </c>
      <c r="E18" s="37"/>
      <c r="F18" s="37">
        <f>'INGRESOS REALES 2016'!R13</f>
        <v>0</v>
      </c>
      <c r="G18" s="37">
        <f>SUM('INGRESOS REALES 2017'!Q13)</f>
        <v>0</v>
      </c>
      <c r="H18" s="37">
        <f>SUM(Pres.Aut.Ing.2017!Q17)</f>
        <v>0</v>
      </c>
      <c r="I18" s="37"/>
    </row>
    <row r="19" spans="1:9">
      <c r="A19" s="18"/>
      <c r="B19" s="37"/>
      <c r="C19" s="37"/>
      <c r="D19" s="37"/>
      <c r="E19" s="37"/>
      <c r="F19" s="37"/>
      <c r="G19" s="37"/>
      <c r="H19" s="37"/>
      <c r="I19" s="37"/>
    </row>
    <row r="20" spans="1:9">
      <c r="A20" s="18" t="s">
        <v>26</v>
      </c>
      <c r="B20" s="37">
        <f>'INGRESOS REALES 2016'!R14</f>
        <v>0</v>
      </c>
      <c r="C20" s="37">
        <f>SUM('INGRESOS REALES 2017'!Q14)</f>
        <v>0</v>
      </c>
      <c r="D20" s="37">
        <f>SUM(Pres.Aut.Ing.2017!Q18)</f>
        <v>0</v>
      </c>
      <c r="E20" s="37">
        <f t="shared" si="0"/>
        <v>0</v>
      </c>
      <c r="F20" s="37">
        <f>'INGRESOS REALES 2016'!R14</f>
        <v>0</v>
      </c>
      <c r="G20" s="37">
        <f>SUM('INGRESOS REALES 2017'!Q14)</f>
        <v>0</v>
      </c>
      <c r="H20" s="37">
        <f>SUM(Pres.Aut.Ing.2017!Q18)</f>
        <v>0</v>
      </c>
      <c r="I20" s="37">
        <f>+G20-H20</f>
        <v>0</v>
      </c>
    </row>
    <row r="21" spans="1:9">
      <c r="A21" s="18" t="s">
        <v>1</v>
      </c>
      <c r="B21" s="37"/>
      <c r="C21" s="37"/>
      <c r="D21" s="37"/>
      <c r="E21" s="37" t="s">
        <v>1</v>
      </c>
      <c r="F21" s="37"/>
      <c r="G21" s="37"/>
      <c r="H21" s="37"/>
      <c r="I21" s="37"/>
    </row>
    <row r="22" spans="1:9">
      <c r="A22" s="18" t="s">
        <v>27</v>
      </c>
      <c r="B22" s="37">
        <f>'INGRESOS REALES 2016'!R15</f>
        <v>462395.43000000005</v>
      </c>
      <c r="C22" s="37">
        <f>SUM('INGRESOS REALES 2017'!Q15)</f>
        <v>138263.29999999999</v>
      </c>
      <c r="D22" s="37">
        <f>SUM(Pres.Aut.Ing.2017!Q19)</f>
        <v>473955.31575000001</v>
      </c>
      <c r="E22" s="37">
        <f t="shared" si="0"/>
        <v>-335692.01575000002</v>
      </c>
      <c r="F22" s="37">
        <f>'INGRESOS REALES 2016'!R15</f>
        <v>462395.43000000005</v>
      </c>
      <c r="G22" s="37">
        <f>SUM('INGRESOS REALES 2017'!Q15)</f>
        <v>138263.29999999999</v>
      </c>
      <c r="H22" s="37">
        <f>SUM(Pres.Aut.Ing.2017!X19)</f>
        <v>1019130.9114999999</v>
      </c>
      <c r="I22" s="37">
        <f>+G22-H22</f>
        <v>-880867.61149999988</v>
      </c>
    </row>
    <row r="23" spans="1:9">
      <c r="A23" s="18"/>
      <c r="B23" s="37"/>
      <c r="C23" s="37"/>
      <c r="D23" s="37"/>
      <c r="E23" s="37"/>
      <c r="F23" s="37"/>
      <c r="G23" s="37"/>
      <c r="H23" s="37"/>
      <c r="I23" s="37"/>
    </row>
    <row r="24" spans="1:9">
      <c r="A24" s="19" t="s">
        <v>1</v>
      </c>
      <c r="B24" s="46" t="s">
        <v>1</v>
      </c>
      <c r="C24" s="46"/>
      <c r="D24" s="46"/>
      <c r="E24" s="46"/>
      <c r="F24" s="46"/>
      <c r="G24" s="46"/>
      <c r="H24" s="46"/>
      <c r="I24" s="46"/>
    </row>
    <row r="25" spans="1:9">
      <c r="B25" s="48"/>
      <c r="C25" s="48"/>
      <c r="D25" s="48"/>
      <c r="E25" s="48"/>
      <c r="F25" s="48"/>
      <c r="G25" s="48"/>
      <c r="H25" s="48"/>
      <c r="I25" s="48"/>
    </row>
    <row r="26" spans="1:9">
      <c r="A26" s="8" t="s">
        <v>18</v>
      </c>
      <c r="B26" s="44">
        <f>SUM(B8:B24)</f>
        <v>77331468.74000001</v>
      </c>
      <c r="C26" s="44">
        <f>SUM(C8:C24)</f>
        <v>75560752.469999999</v>
      </c>
      <c r="D26" s="44">
        <f>SUM(D7:D24)</f>
        <v>79264755.458499998</v>
      </c>
      <c r="E26" s="44">
        <f>SUM(E7:E24)</f>
        <v>-3704002.988499986</v>
      </c>
      <c r="F26" s="44">
        <f>SUM(F8:F24)</f>
        <v>77331468.74000001</v>
      </c>
      <c r="G26" s="44">
        <f>SUM(G8:G24)</f>
        <v>75560752.469999999</v>
      </c>
      <c r="H26" s="44">
        <f>SUM(H8:H24)</f>
        <v>179350051.30524996</v>
      </c>
      <c r="I26" s="44">
        <f>+G26-H26</f>
        <v>-103789298.83524996</v>
      </c>
    </row>
    <row r="27" spans="1:9">
      <c r="B27" s="48"/>
      <c r="C27" s="48"/>
      <c r="D27" s="48"/>
      <c r="E27" s="48"/>
      <c r="F27" s="48"/>
      <c r="G27" s="48"/>
      <c r="H27" s="48"/>
      <c r="I27" s="48"/>
    </row>
    <row r="28" spans="1:9">
      <c r="A28" s="165" t="s">
        <v>19</v>
      </c>
      <c r="B28" s="166"/>
      <c r="C28" s="166"/>
      <c r="D28" s="166"/>
      <c r="E28" s="166"/>
      <c r="F28" s="166"/>
      <c r="G28" s="166"/>
      <c r="H28" s="166"/>
      <c r="I28" s="167"/>
    </row>
    <row r="29" spans="1:9">
      <c r="A29" s="9"/>
      <c r="B29" s="10"/>
      <c r="C29" s="10"/>
      <c r="D29" s="10"/>
      <c r="E29" s="10"/>
      <c r="F29" s="10"/>
      <c r="G29" s="10"/>
      <c r="H29" s="10"/>
      <c r="I29" s="11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11">
      <c r="A33" s="12"/>
      <c r="B33" s="13"/>
      <c r="C33" s="13"/>
      <c r="D33" s="13"/>
      <c r="E33" s="13"/>
      <c r="F33" s="13"/>
      <c r="G33" s="13"/>
      <c r="H33" s="13"/>
      <c r="I33" s="14"/>
    </row>
    <row r="34" spans="1:11">
      <c r="A34" s="12"/>
      <c r="B34" s="13"/>
      <c r="C34" s="13"/>
      <c r="D34" s="13"/>
      <c r="E34" s="13"/>
      <c r="F34" s="13"/>
      <c r="G34" s="13"/>
      <c r="H34" s="13"/>
      <c r="I34" s="14"/>
    </row>
    <row r="35" spans="1:11">
      <c r="A35" s="12"/>
      <c r="B35" s="13"/>
      <c r="C35" s="13"/>
      <c r="D35" s="13"/>
      <c r="E35" s="13"/>
      <c r="F35" s="13"/>
      <c r="G35" s="13"/>
      <c r="H35" s="13"/>
      <c r="I35" s="14"/>
    </row>
    <row r="36" spans="1:11">
      <c r="A36" s="12"/>
      <c r="B36" s="13"/>
      <c r="C36" s="13"/>
      <c r="D36" s="13"/>
      <c r="E36" s="13"/>
      <c r="F36" s="13"/>
      <c r="G36" s="13"/>
      <c r="H36" s="13"/>
      <c r="I36" s="14"/>
    </row>
    <row r="37" spans="1:11">
      <c r="A37" s="12"/>
      <c r="B37" s="13"/>
      <c r="C37" s="13"/>
      <c r="D37" s="13"/>
      <c r="E37" s="13"/>
      <c r="F37" s="13"/>
      <c r="G37" s="13"/>
      <c r="H37" s="13"/>
      <c r="I37" s="14"/>
    </row>
    <row r="38" spans="1:11">
      <c r="A38" s="12"/>
      <c r="B38" s="13"/>
      <c r="C38" s="13"/>
      <c r="D38" s="13"/>
      <c r="E38" s="13"/>
      <c r="F38" s="13"/>
      <c r="G38" s="13"/>
      <c r="H38" s="13"/>
      <c r="I38" s="14"/>
    </row>
    <row r="39" spans="1:11">
      <c r="A39" s="12"/>
      <c r="B39" s="13"/>
      <c r="C39" s="13"/>
      <c r="D39" s="13"/>
      <c r="E39" s="13"/>
      <c r="F39" s="13"/>
      <c r="G39" s="13"/>
      <c r="H39" s="13"/>
      <c r="I39" s="14"/>
    </row>
    <row r="40" spans="1:11">
      <c r="A40" s="12"/>
      <c r="B40" s="13"/>
      <c r="C40" s="13"/>
      <c r="D40" s="13"/>
      <c r="E40" s="13"/>
      <c r="F40" s="13"/>
      <c r="G40" s="13"/>
      <c r="H40" s="13"/>
      <c r="I40" s="14"/>
    </row>
    <row r="41" spans="1:11">
      <c r="A41" s="15"/>
      <c r="B41" s="16"/>
      <c r="C41" s="16"/>
      <c r="D41" s="16"/>
      <c r="E41" s="16"/>
      <c r="F41" s="16"/>
      <c r="G41" s="16"/>
      <c r="H41" s="16"/>
      <c r="I41" s="17"/>
    </row>
    <row r="43" spans="1:11">
      <c r="I43" s="20" t="s">
        <v>42</v>
      </c>
      <c r="K43" s="20"/>
    </row>
    <row r="44" spans="1:11">
      <c r="I44" s="20"/>
      <c r="K44" s="20"/>
    </row>
    <row r="45" spans="1:11">
      <c r="I45" s="20"/>
      <c r="K45" s="20"/>
    </row>
  </sheetData>
  <mergeCells count="5">
    <mergeCell ref="A2:I2"/>
    <mergeCell ref="B4:E4"/>
    <mergeCell ref="F4:I4"/>
    <mergeCell ref="A28:I28"/>
    <mergeCell ref="A1:I1"/>
  </mergeCells>
  <phoneticPr fontId="0" type="noConversion"/>
  <printOptions horizontalCentered="1" verticalCentered="1"/>
  <pageMargins left="0.11811023622047245" right="0.23622047244094491" top="0.39370078740157483" bottom="0.39370078740157483" header="0" footer="0"/>
  <pageSetup scale="85" orientation="landscape" horizontalDpi="300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64" t="s">
        <v>320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28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 s="13" customFormat="1">
      <c r="A7" s="4"/>
      <c r="B7" s="4"/>
      <c r="C7" s="4"/>
      <c r="D7" s="4"/>
      <c r="E7" s="4"/>
      <c r="F7" s="4"/>
      <c r="G7" s="4"/>
      <c r="H7" s="4"/>
      <c r="I7" s="4"/>
    </row>
    <row r="8" spans="1:9">
      <c r="A8" s="18" t="s">
        <v>29</v>
      </c>
      <c r="B8" s="37">
        <f>'INGRESOS REALES 2016'!R18</f>
        <v>0</v>
      </c>
      <c r="C8" s="37">
        <f>SUM('INGRESOS REALES 2017'!Q18)</f>
        <v>0</v>
      </c>
      <c r="D8" s="37">
        <f>SUM(Pres.Aut.Ing.2017!Q24)</f>
        <v>0</v>
      </c>
      <c r="E8" s="37">
        <f>+C8-D8</f>
        <v>0</v>
      </c>
      <c r="F8" s="37">
        <f>'INGRESOS REALES 2016'!R18</f>
        <v>0</v>
      </c>
      <c r="G8" s="37">
        <f>SUM('INGRESOS REALES 2017'!Q18)</f>
        <v>0</v>
      </c>
      <c r="H8" s="37">
        <f>SUM(Pres.Aut.Ing.2017!Q24)</f>
        <v>0</v>
      </c>
      <c r="I8" s="37">
        <f>+G8-H8</f>
        <v>0</v>
      </c>
    </row>
    <row r="9" spans="1:9">
      <c r="A9" s="18" t="s">
        <v>1</v>
      </c>
      <c r="B9" s="37"/>
      <c r="C9" s="37"/>
      <c r="D9" s="37"/>
      <c r="E9" s="37" t="s">
        <v>1</v>
      </c>
      <c r="F9" s="37"/>
      <c r="G9" s="37"/>
      <c r="H9" s="37"/>
      <c r="I9" s="37"/>
    </row>
    <row r="10" spans="1:9">
      <c r="A10" s="18" t="s">
        <v>30</v>
      </c>
      <c r="B10" s="37">
        <f>'INGRESOS REALES 2016'!R19</f>
        <v>0</v>
      </c>
      <c r="C10" s="37">
        <f>SUM('INGRESOS REALES 2017'!Q19)</f>
        <v>0</v>
      </c>
      <c r="D10" s="37">
        <f>SUM(Pres.Aut.Ing.2017!Q25)</f>
        <v>0</v>
      </c>
      <c r="E10" s="37">
        <f>+C10-D10</f>
        <v>0</v>
      </c>
      <c r="F10" s="37">
        <f>'INGRESOS REALES 2016'!R19</f>
        <v>0</v>
      </c>
      <c r="G10" s="37">
        <f>SUM('INGRESOS REALES 2017'!Q19)</f>
        <v>0</v>
      </c>
      <c r="H10" s="37">
        <f>SUM(Pres.Aut.Ing.2017!Q25)</f>
        <v>0</v>
      </c>
      <c r="I10" s="37">
        <f>+G10-H10</f>
        <v>0</v>
      </c>
    </row>
    <row r="11" spans="1:9">
      <c r="A11" s="18" t="s">
        <v>1</v>
      </c>
      <c r="B11" s="37"/>
      <c r="C11" s="37"/>
      <c r="D11" s="37"/>
      <c r="E11" s="37" t="s">
        <v>1</v>
      </c>
      <c r="F11" s="37"/>
      <c r="G11" s="37"/>
      <c r="H11" s="37"/>
      <c r="I11" s="37" t="s">
        <v>1</v>
      </c>
    </row>
    <row r="12" spans="1:9">
      <c r="A12" s="18" t="s">
        <v>31</v>
      </c>
      <c r="B12" s="37">
        <f>'INGRESOS REALES 2016'!R20</f>
        <v>5454943.6799999997</v>
      </c>
      <c r="C12" s="37">
        <f>SUM('INGRESOS REALES 2017'!Q20)</f>
        <v>11407620.26</v>
      </c>
      <c r="D12" s="37">
        <f>SUM(Pres.Aut.Ing.2017!Q26)</f>
        <v>5591317.2719999999</v>
      </c>
      <c r="E12" s="37">
        <f>+C12-D12</f>
        <v>5816302.9879999999</v>
      </c>
      <c r="F12" s="37">
        <f>'INGRESOS REALES 2016'!R20</f>
        <v>5454943.6799999997</v>
      </c>
      <c r="G12" s="37">
        <f>SUM('INGRESOS REALES 2017'!Q20)</f>
        <v>11407620.26</v>
      </c>
      <c r="H12" s="37">
        <f>SUM(Pres.Aut.Ing.2017!X26)</f>
        <v>50728199.999750011</v>
      </c>
      <c r="I12" s="37">
        <f>+G12-H12</f>
        <v>-39320579.739750013</v>
      </c>
    </row>
    <row r="13" spans="1:9">
      <c r="A13" s="18" t="s">
        <v>1</v>
      </c>
      <c r="B13" s="37"/>
      <c r="C13" s="37"/>
      <c r="D13" s="37" t="s">
        <v>1</v>
      </c>
      <c r="E13" s="37" t="s">
        <v>1</v>
      </c>
      <c r="F13" s="37"/>
      <c r="G13" s="37"/>
      <c r="H13" s="37" t="s">
        <v>1</v>
      </c>
      <c r="I13" s="37" t="s">
        <v>1</v>
      </c>
    </row>
    <row r="14" spans="1:9">
      <c r="A14" s="18" t="s">
        <v>32</v>
      </c>
      <c r="B14" s="37">
        <f>'INGRESOS REALES 2016'!R21</f>
        <v>0</v>
      </c>
      <c r="C14" s="37">
        <f>SUM('INGRESOS REALES 2017'!Q21)</f>
        <v>0</v>
      </c>
      <c r="D14" s="37">
        <f>SUM(Pres.Aut.Ing.2017!Q27)</f>
        <v>0</v>
      </c>
      <c r="E14" s="37">
        <f>+C14-D14</f>
        <v>0</v>
      </c>
      <c r="F14" s="37">
        <f>'INGRESOS REALES 2016'!R21</f>
        <v>0</v>
      </c>
      <c r="G14" s="37">
        <f>SUM('INGRESOS REALES 2017'!Q21)</f>
        <v>0</v>
      </c>
      <c r="H14" s="37">
        <f>SUM(Pres.Aut.Ing.2017!Q27)</f>
        <v>0</v>
      </c>
      <c r="I14" s="37">
        <f>+G14-H14</f>
        <v>0</v>
      </c>
    </row>
    <row r="15" spans="1:9">
      <c r="A15" s="18" t="s">
        <v>1</v>
      </c>
      <c r="B15" s="37"/>
      <c r="C15" s="37"/>
      <c r="D15" s="37" t="s">
        <v>1</v>
      </c>
      <c r="E15" s="37" t="s">
        <v>1</v>
      </c>
      <c r="F15" s="37"/>
      <c r="G15" s="37"/>
      <c r="H15" s="37" t="s">
        <v>1</v>
      </c>
      <c r="I15" s="37" t="s">
        <v>1</v>
      </c>
    </row>
    <row r="16" spans="1:9">
      <c r="A16" s="18" t="s">
        <v>33</v>
      </c>
      <c r="B16" s="37">
        <f>'INGRESOS REALES 2016'!R22</f>
        <v>1727227.74</v>
      </c>
      <c r="C16" s="37">
        <f>SUM('INGRESOS REALES 2017'!Q22)</f>
        <v>5061265.5299999993</v>
      </c>
      <c r="D16" s="37">
        <f>SUM(Pres.Aut.Ing.2017!Q28)</f>
        <v>1770408.4334999998</v>
      </c>
      <c r="E16" s="37">
        <f>+C16-D16</f>
        <v>3290857.0964999995</v>
      </c>
      <c r="F16" s="37">
        <f>'INGRESOS REALES 2016'!R22</f>
        <v>1727227.74</v>
      </c>
      <c r="G16" s="37">
        <f>SUM('INGRESOS REALES 2017'!Q22)</f>
        <v>5061265.5299999993</v>
      </c>
      <c r="H16" s="37">
        <f>SUM(Pres.Aut.Ing.2017!X28)</f>
        <v>3281425.3649999998</v>
      </c>
      <c r="I16" s="37">
        <f>+G16-H16</f>
        <v>1779840.1649999996</v>
      </c>
    </row>
    <row r="17" spans="1:9">
      <c r="A17" s="18" t="s">
        <v>1</v>
      </c>
      <c r="B17" s="37"/>
      <c r="C17" s="37"/>
      <c r="D17" s="37" t="s">
        <v>1</v>
      </c>
      <c r="E17" s="37" t="s">
        <v>1</v>
      </c>
      <c r="F17" s="37"/>
      <c r="G17" s="37"/>
      <c r="H17" s="37" t="s">
        <v>1</v>
      </c>
      <c r="I17" s="37" t="s">
        <v>1</v>
      </c>
    </row>
    <row r="18" spans="1:9">
      <c r="A18" s="18" t="s">
        <v>34</v>
      </c>
      <c r="B18" s="37"/>
      <c r="C18" s="37" t="s">
        <v>1</v>
      </c>
      <c r="D18" s="37" t="s">
        <v>1</v>
      </c>
      <c r="E18" s="37" t="s">
        <v>1</v>
      </c>
      <c r="F18" s="37"/>
      <c r="G18" s="37"/>
      <c r="H18" s="37" t="s">
        <v>1</v>
      </c>
      <c r="I18" s="37" t="s">
        <v>1</v>
      </c>
    </row>
    <row r="19" spans="1:9">
      <c r="A19" s="18" t="s">
        <v>35</v>
      </c>
      <c r="B19" s="37">
        <v>0</v>
      </c>
      <c r="C19" s="37">
        <f>SUM('INGRESOS REALES 2017'!Q23)</f>
        <v>0</v>
      </c>
      <c r="D19" s="37">
        <f>SUM(Pres.Aut.Ing.2017!Q29)</f>
        <v>0</v>
      </c>
      <c r="E19" s="37">
        <f>+C19-D19</f>
        <v>0</v>
      </c>
      <c r="F19" s="37">
        <f>'INGRESOS REALES 2016'!R23</f>
        <v>75315.94</v>
      </c>
      <c r="G19" s="37">
        <f>SUM('INGRESOS REALES 2017'!Q23)</f>
        <v>0</v>
      </c>
      <c r="H19" s="37">
        <f>SUM(Pres.Aut.Ing.2017!Q29)</f>
        <v>0</v>
      </c>
      <c r="I19" s="37">
        <f>+G19-H19</f>
        <v>0</v>
      </c>
    </row>
    <row r="20" spans="1:9">
      <c r="A20" s="18" t="s">
        <v>1</v>
      </c>
      <c r="B20" s="37"/>
      <c r="C20" s="37"/>
      <c r="D20" s="37" t="s">
        <v>1</v>
      </c>
      <c r="E20" s="37" t="s">
        <v>1</v>
      </c>
      <c r="F20" s="37"/>
      <c r="G20" s="37"/>
      <c r="H20" s="37" t="s">
        <v>1</v>
      </c>
      <c r="I20" s="37" t="s">
        <v>1</v>
      </c>
    </row>
    <row r="21" spans="1:9">
      <c r="A21" s="18" t="s">
        <v>36</v>
      </c>
      <c r="B21" s="37">
        <f>'INGRESOS REALES 2016'!R23</f>
        <v>75315.94</v>
      </c>
      <c r="C21" s="37">
        <f>SUM('INGRESOS REALES 2017'!Q24)</f>
        <v>67337.209999999992</v>
      </c>
      <c r="D21" s="37">
        <f>SUM(Pres.Aut.Ing.2017!Q30)</f>
        <v>77198.838499999998</v>
      </c>
      <c r="E21" s="37">
        <f>+C21-D21</f>
        <v>-9861.6285000000062</v>
      </c>
      <c r="F21" s="37">
        <f>'INGRESOS REALES 2016'!R24</f>
        <v>431047.34</v>
      </c>
      <c r="G21" s="37">
        <f>SUM('INGRESOS REALES 2017'!Q24)</f>
        <v>67337.209999999992</v>
      </c>
      <c r="H21" s="37">
        <f>SUM(Pres.Aut.Ing.2017!X30)</f>
        <v>638180.97974999994</v>
      </c>
      <c r="I21" s="37">
        <f>+G21-H21</f>
        <v>-570843.76974999998</v>
      </c>
    </row>
    <row r="22" spans="1:9">
      <c r="A22" s="18"/>
      <c r="B22" s="37"/>
      <c r="C22" s="37"/>
      <c r="D22" s="37"/>
      <c r="E22" s="37" t="s">
        <v>1</v>
      </c>
      <c r="F22" s="37"/>
      <c r="G22" s="37"/>
      <c r="H22" s="37"/>
      <c r="I22" s="37" t="s">
        <v>1</v>
      </c>
    </row>
    <row r="23" spans="1:9">
      <c r="A23" s="18" t="s">
        <v>37</v>
      </c>
      <c r="B23" s="37">
        <f>'INGRESOS REALES 2016'!R24</f>
        <v>431047.34</v>
      </c>
      <c r="C23" s="37">
        <f>SUM('INGRESOS REALES 2017'!Q25)</f>
        <v>466985.54000000004</v>
      </c>
      <c r="D23" s="37">
        <f>SUM(Pres.Aut.Ing.2017!Q31)</f>
        <v>441823.52350000001</v>
      </c>
      <c r="E23" s="37">
        <f>+C23-D23</f>
        <v>25162.016500000027</v>
      </c>
      <c r="F23" s="37">
        <f>'INGRESOS REALES 2016'!R25</f>
        <v>0</v>
      </c>
      <c r="G23" s="37">
        <f>SUM('INGRESOS REALES 2017'!Q25)</f>
        <v>466985.54000000004</v>
      </c>
      <c r="H23" s="37">
        <f>SUM(Pres.Aut.Ing.2017!X31)</f>
        <v>2104825.4767499999</v>
      </c>
      <c r="I23" s="37">
        <f>+G23-H23</f>
        <v>-1637839.9367499999</v>
      </c>
    </row>
    <row r="24" spans="1:9">
      <c r="A24" s="18"/>
      <c r="B24" s="37"/>
      <c r="C24" s="37"/>
      <c r="D24" s="37"/>
      <c r="E24" s="37" t="s">
        <v>1</v>
      </c>
      <c r="F24" s="37"/>
      <c r="G24" s="37"/>
      <c r="H24" s="37"/>
      <c r="I24" s="37" t="s">
        <v>1</v>
      </c>
    </row>
    <row r="25" spans="1:9">
      <c r="A25" s="18" t="s">
        <v>38</v>
      </c>
      <c r="B25" s="37">
        <f>'INGRESOS REALES 2016'!R25</f>
        <v>0</v>
      </c>
      <c r="C25" s="37">
        <f>SUM('INGRESOS REALES 2017'!Q26)</f>
        <v>1661</v>
      </c>
      <c r="D25" s="37">
        <f>SUM(Pres.Aut.Ing.2017!Q32)</f>
        <v>1447549.1159999999</v>
      </c>
      <c r="E25" s="37">
        <f>+C25-D25</f>
        <v>-1445888.1159999999</v>
      </c>
      <c r="F25" s="37">
        <f>'INGRESOS REALES 2016'!R26</f>
        <v>1412243.04</v>
      </c>
      <c r="G25" s="37">
        <f>SUM('INGRESOS REALES 2017'!Q26)</f>
        <v>1661</v>
      </c>
      <c r="H25" s="37">
        <v>0</v>
      </c>
      <c r="I25" s="37">
        <f>+G25-H25</f>
        <v>1661</v>
      </c>
    </row>
    <row r="26" spans="1:9">
      <c r="A26" s="18"/>
      <c r="B26" s="37"/>
      <c r="C26" s="37"/>
      <c r="D26" s="37"/>
      <c r="E26" s="37" t="s">
        <v>1</v>
      </c>
      <c r="F26" s="37"/>
      <c r="G26" s="37"/>
      <c r="H26" s="37"/>
      <c r="I26" s="37" t="s">
        <v>1</v>
      </c>
    </row>
    <row r="27" spans="1:9">
      <c r="A27" s="18" t="s">
        <v>39</v>
      </c>
      <c r="B27" s="37">
        <f>'INGRESOS REALES 2016'!R26</f>
        <v>1412243.04</v>
      </c>
      <c r="C27" s="37">
        <f>SUM('INGRESOS REALES 2017'!Q27)</f>
        <v>1239232.1200000001</v>
      </c>
      <c r="D27" s="37">
        <f>SUM(Pres.Aut.Ing.2017!Q33)</f>
        <v>269989.79699999996</v>
      </c>
      <c r="E27" s="37">
        <f>+C27-D27</f>
        <v>969242.32300000009</v>
      </c>
      <c r="F27" s="37">
        <f>'INGRESOS REALES 2016'!R27</f>
        <v>263404.68</v>
      </c>
      <c r="G27" s="37">
        <f>SUM('INGRESOS REALES 2017'!Q27)</f>
        <v>1239232.1200000001</v>
      </c>
      <c r="H27" s="37">
        <f>SUM(Pres.Aut.Ing.2017!X32)</f>
        <v>2998789.5074999998</v>
      </c>
      <c r="I27" s="37">
        <f>+G27-H27</f>
        <v>-1759557.3874999997</v>
      </c>
    </row>
    <row r="28" spans="1:9">
      <c r="A28" s="18"/>
      <c r="B28" s="37"/>
      <c r="C28" s="37"/>
      <c r="D28" s="37"/>
      <c r="E28" s="37" t="s">
        <v>1</v>
      </c>
      <c r="F28" s="37"/>
      <c r="G28" s="37"/>
      <c r="H28" s="37"/>
      <c r="I28" s="37" t="s">
        <v>1</v>
      </c>
    </row>
    <row r="29" spans="1:9">
      <c r="A29" s="18" t="s">
        <v>40</v>
      </c>
      <c r="B29" s="37">
        <f>'INGRESOS REALES 2016'!R27</f>
        <v>263404.68</v>
      </c>
      <c r="C29" s="37">
        <f>SUM('INGRESOS REALES 2017'!Q28)</f>
        <v>509955.48</v>
      </c>
      <c r="D29" s="37">
        <f>SUM(Pres.Aut.Ing.2017!Q34)</f>
        <v>568874.99999999988</v>
      </c>
      <c r="E29" s="37">
        <f>+C29-D29</f>
        <v>-58919.519999999902</v>
      </c>
      <c r="F29" s="37">
        <f>'INGRESOS REALES 2016'!R28</f>
        <v>0</v>
      </c>
      <c r="G29" s="37">
        <f>SUM('INGRESOS REALES 2017'!Q28)</f>
        <v>509955.48</v>
      </c>
      <c r="H29" s="37">
        <f>SUM(Pres.Aut.Ing.2017!X33)</f>
        <v>943601.28549999988</v>
      </c>
      <c r="I29" s="37">
        <f>+G29-H29</f>
        <v>-433645.8054999999</v>
      </c>
    </row>
    <row r="30" spans="1:9">
      <c r="A30" s="18"/>
      <c r="B30" s="37"/>
      <c r="C30" s="37"/>
      <c r="D30" s="37"/>
      <c r="E30" s="37" t="s">
        <v>1</v>
      </c>
      <c r="F30" s="37"/>
      <c r="G30" s="37"/>
      <c r="H30" s="37"/>
      <c r="I30" s="37" t="s">
        <v>1</v>
      </c>
    </row>
    <row r="31" spans="1:9">
      <c r="A31" s="109" t="s">
        <v>394</v>
      </c>
      <c r="B31" s="37">
        <f>'INGRESOS REALES 2016'!R29</f>
        <v>0</v>
      </c>
      <c r="C31" s="37">
        <f>SUM('INGRESOS REALES 2017'!Q29)</f>
        <v>2922</v>
      </c>
      <c r="D31" s="37">
        <f>SUM(Pres.Aut.Ing.2017!Q35)</f>
        <v>19610.176999999996</v>
      </c>
      <c r="E31" s="37">
        <f>+C31-D31</f>
        <v>-16688.176999999996</v>
      </c>
      <c r="F31" s="37">
        <f>'INGRESOS REALES 2016'!R29</f>
        <v>0</v>
      </c>
      <c r="G31" s="37">
        <f>SUM('INGRESOS REALES 2017'!Q29)</f>
        <v>2922</v>
      </c>
      <c r="H31" s="37">
        <f>SUM(Pres.Aut.Ing.2017!X34)</f>
        <v>2337824.0794999995</v>
      </c>
      <c r="I31" s="37">
        <f>+G31-H31</f>
        <v>-2334902.0794999995</v>
      </c>
    </row>
    <row r="32" spans="1:9">
      <c r="A32" s="18" t="s">
        <v>1</v>
      </c>
      <c r="B32" s="37"/>
      <c r="C32" s="37"/>
      <c r="D32" s="37"/>
      <c r="E32" s="37" t="s">
        <v>1</v>
      </c>
      <c r="F32" s="37"/>
      <c r="G32" s="37"/>
      <c r="H32" s="37"/>
      <c r="I32" s="37" t="s">
        <v>1</v>
      </c>
    </row>
    <row r="33" spans="1:9">
      <c r="A33" s="18" t="s">
        <v>382</v>
      </c>
      <c r="B33" s="37">
        <f>'INGRESOS REALES 2016'!R30</f>
        <v>19131.879999999997</v>
      </c>
      <c r="C33" s="37">
        <f>SUM('INGRESOS REALES 2017'!Q30)</f>
        <v>27824</v>
      </c>
      <c r="D33" s="37">
        <f>SUM(Pres.Aut.Ing.2017!Q36)</f>
        <v>0</v>
      </c>
      <c r="E33" s="37">
        <f>+C33-D33</f>
        <v>27824</v>
      </c>
      <c r="F33" s="37">
        <f>'INGRESOS REALES 2016'!R30</f>
        <v>19131.879999999997</v>
      </c>
      <c r="G33" s="37">
        <f>SUM('INGRESOS REALES 2017'!Q30)</f>
        <v>27824</v>
      </c>
      <c r="H33" s="37">
        <f>SUM(Pres.Aut.Ing.2017!X35)</f>
        <v>115977.36624999998</v>
      </c>
      <c r="I33" s="37">
        <f>+G33-H33</f>
        <v>-88153.366249999977</v>
      </c>
    </row>
    <row r="34" spans="1:9">
      <c r="A34" s="19" t="s">
        <v>1</v>
      </c>
      <c r="B34" s="46"/>
      <c r="C34" s="46"/>
      <c r="D34" s="46"/>
      <c r="E34" s="46" t="s">
        <v>1</v>
      </c>
      <c r="F34" s="46"/>
      <c r="G34" s="46"/>
      <c r="H34" s="46"/>
      <c r="I34" s="46"/>
    </row>
    <row r="35" spans="1:9">
      <c r="B35" s="48"/>
      <c r="C35" s="48"/>
      <c r="D35" s="48"/>
      <c r="E35" s="48"/>
      <c r="F35" s="48"/>
      <c r="G35" s="48"/>
      <c r="H35" s="48"/>
      <c r="I35" s="48"/>
    </row>
    <row r="36" spans="1:9">
      <c r="A36" s="8" t="s">
        <v>18</v>
      </c>
      <c r="B36" s="44">
        <f>SUM(B8:B34)</f>
        <v>9383314.3000000007</v>
      </c>
      <c r="C36" s="44">
        <f>SUM(C8:C34)</f>
        <v>18784803.140000001</v>
      </c>
      <c r="D36" s="44">
        <f>SUM(D8:D34)</f>
        <v>10186772.157499999</v>
      </c>
      <c r="E36" s="44">
        <f>+C36-D36</f>
        <v>8598030.9825000018</v>
      </c>
      <c r="F36" s="44">
        <f>SUM(F8:F34)</f>
        <v>9383314.3000000007</v>
      </c>
      <c r="G36" s="44">
        <f>SUM(G8:G34)</f>
        <v>18784803.140000001</v>
      </c>
      <c r="H36" s="44">
        <f>SUM(H8:H34)</f>
        <v>63148824.06000001</v>
      </c>
      <c r="I36" s="44">
        <f>SUM(I8:I34)</f>
        <v>-44364020.920000017</v>
      </c>
    </row>
    <row r="37" spans="1:9">
      <c r="B37" s="48"/>
      <c r="C37" s="48"/>
      <c r="D37" s="48"/>
      <c r="E37" s="48"/>
      <c r="F37" s="48"/>
      <c r="G37" s="48"/>
      <c r="H37" s="48"/>
      <c r="I37" s="48"/>
    </row>
    <row r="38" spans="1:9">
      <c r="A38" s="165" t="s">
        <v>19</v>
      </c>
      <c r="B38" s="166"/>
      <c r="C38" s="166"/>
      <c r="D38" s="166"/>
      <c r="E38" s="166"/>
      <c r="F38" s="166"/>
      <c r="G38" s="166"/>
      <c r="H38" s="166"/>
      <c r="I38" s="167"/>
    </row>
    <row r="39" spans="1:9">
      <c r="A39" s="9"/>
      <c r="B39" s="10"/>
      <c r="C39" s="10"/>
      <c r="D39" s="10"/>
      <c r="E39" s="10"/>
      <c r="F39" s="10"/>
      <c r="G39" s="10"/>
      <c r="H39" s="10"/>
      <c r="I39" s="11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21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38:I38"/>
    <mergeCell ref="A1:I1"/>
  </mergeCells>
  <phoneticPr fontId="0" type="noConversion"/>
  <pageMargins left="0.55000000000000004" right="0.11811023622047245" top="0.39370078740157483" bottom="0.31496062992125984" header="0" footer="0"/>
  <pageSetup scale="85" orientation="landscape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64" t="s">
        <v>320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43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4"/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44</v>
      </c>
      <c r="B8" s="26">
        <f>'INGRESOS REALES 2016'!R33</f>
        <v>0</v>
      </c>
      <c r="C8" s="23">
        <f>SUM('INGRESOS REALES 2017'!Q33)</f>
        <v>0</v>
      </c>
      <c r="D8" s="28">
        <f>SUM(Pres.Aut.Ing.2017!Q39)</f>
        <v>0</v>
      </c>
      <c r="E8" s="26">
        <f>C8-D8</f>
        <v>0</v>
      </c>
      <c r="F8" s="26">
        <f>'INGRESOS REALES 2016'!R33</f>
        <v>0</v>
      </c>
      <c r="G8" s="23">
        <f>SUM('INGRESOS REALES 2017'!Q33)</f>
        <v>0</v>
      </c>
      <c r="H8" s="28">
        <f>SUM(Pres.Aut.Ing.2017!Q39)</f>
        <v>0</v>
      </c>
      <c r="I8" s="23">
        <f>+G8-H8</f>
        <v>0</v>
      </c>
    </row>
    <row r="9" spans="1:9">
      <c r="A9" s="15" t="s">
        <v>1</v>
      </c>
      <c r="B9" s="15"/>
      <c r="C9" s="19"/>
      <c r="D9" s="16"/>
      <c r="E9" s="15"/>
      <c r="F9" s="15"/>
      <c r="G9" s="15"/>
      <c r="H9" s="15"/>
      <c r="I9" s="19"/>
    </row>
    <row r="11" spans="1:9">
      <c r="A11" s="8" t="s">
        <v>18</v>
      </c>
      <c r="B11" s="24">
        <f t="shared" ref="B11:I11" si="0">SUM(B8:B9)</f>
        <v>0</v>
      </c>
      <c r="C11" s="24">
        <f t="shared" si="0"/>
        <v>0</v>
      </c>
      <c r="D11" s="24">
        <f t="shared" si="0"/>
        <v>0</v>
      </c>
      <c r="E11" s="24">
        <f t="shared" si="0"/>
        <v>0</v>
      </c>
      <c r="F11" s="24">
        <f t="shared" si="0"/>
        <v>0</v>
      </c>
      <c r="G11" s="24">
        <f t="shared" si="0"/>
        <v>0</v>
      </c>
      <c r="H11" s="24">
        <f t="shared" si="0"/>
        <v>0</v>
      </c>
      <c r="I11" s="24">
        <f t="shared" si="0"/>
        <v>0</v>
      </c>
    </row>
    <row r="13" spans="1:9">
      <c r="A13" s="165" t="s">
        <v>19</v>
      </c>
      <c r="B13" s="166"/>
      <c r="C13" s="166"/>
      <c r="D13" s="166"/>
      <c r="E13" s="166"/>
      <c r="F13" s="166"/>
      <c r="G13" s="166"/>
      <c r="H13" s="166"/>
      <c r="I13" s="167"/>
    </row>
    <row r="14" spans="1:9">
      <c r="A14" s="9"/>
      <c r="B14" s="10"/>
      <c r="C14" s="10"/>
      <c r="D14" s="10"/>
      <c r="E14" s="10"/>
      <c r="F14" s="10"/>
      <c r="G14" s="10"/>
      <c r="H14" s="10"/>
      <c r="I14" s="11"/>
    </row>
    <row r="15" spans="1:9">
      <c r="A15" s="12"/>
      <c r="B15" s="13"/>
      <c r="C15" s="13"/>
      <c r="D15" s="13"/>
      <c r="E15" s="13"/>
      <c r="F15" s="13"/>
      <c r="G15" s="13"/>
      <c r="H15" s="13"/>
      <c r="I15" s="14"/>
    </row>
    <row r="16" spans="1:9">
      <c r="A16" s="12"/>
      <c r="B16" s="13"/>
      <c r="C16" s="13"/>
      <c r="D16" s="13"/>
      <c r="E16" s="13"/>
      <c r="F16" s="13"/>
      <c r="G16" s="13"/>
      <c r="H16" s="13"/>
      <c r="I16" s="14"/>
    </row>
    <row r="17" spans="1:9">
      <c r="A17" s="12"/>
      <c r="B17" s="13"/>
      <c r="C17" s="13"/>
      <c r="D17" s="13"/>
      <c r="E17" s="13"/>
      <c r="F17" s="13"/>
      <c r="G17" s="13"/>
      <c r="H17" s="13"/>
      <c r="I17" s="14"/>
    </row>
    <row r="18" spans="1:9">
      <c r="A18" s="12"/>
      <c r="B18" s="13"/>
      <c r="C18" s="13"/>
      <c r="D18" s="13"/>
      <c r="E18" s="13"/>
      <c r="F18" s="13"/>
      <c r="G18" s="13"/>
      <c r="H18" s="13"/>
      <c r="I18" s="14"/>
    </row>
    <row r="19" spans="1:9">
      <c r="A19" s="12"/>
      <c r="B19" s="13"/>
      <c r="C19" s="13"/>
      <c r="D19" s="13"/>
      <c r="E19" s="13"/>
      <c r="F19" s="13"/>
      <c r="G19" s="13"/>
      <c r="H19" s="13"/>
      <c r="I19" s="14"/>
    </row>
    <row r="20" spans="1:9">
      <c r="A20" s="12"/>
      <c r="B20" s="13"/>
      <c r="C20" s="13"/>
      <c r="D20" s="13"/>
      <c r="E20" s="13"/>
      <c r="F20" s="13"/>
      <c r="G20" s="13"/>
      <c r="H20" s="13"/>
      <c r="I20" s="14"/>
    </row>
    <row r="21" spans="1:9">
      <c r="A21" s="12"/>
      <c r="B21" s="13"/>
      <c r="C21" s="13"/>
      <c r="D21" s="13"/>
      <c r="E21" s="13"/>
      <c r="F21" s="13"/>
      <c r="G21" s="13"/>
      <c r="H21" s="13"/>
      <c r="I21" s="14"/>
    </row>
    <row r="22" spans="1:9">
      <c r="A22" s="12"/>
      <c r="B22" s="13"/>
      <c r="C22" s="13"/>
      <c r="D22" s="13"/>
      <c r="E22" s="13"/>
      <c r="F22" s="13"/>
      <c r="G22" s="13"/>
      <c r="H22" s="13"/>
      <c r="I22" s="14"/>
    </row>
    <row r="23" spans="1:9">
      <c r="A23" s="12"/>
      <c r="B23" s="13"/>
      <c r="C23" s="13"/>
      <c r="D23" s="13"/>
      <c r="E23" s="13"/>
      <c r="F23" s="13"/>
      <c r="G23" s="13"/>
      <c r="H23" s="13"/>
      <c r="I23" s="14"/>
    </row>
    <row r="24" spans="1:9">
      <c r="A24" s="12"/>
      <c r="B24" s="13"/>
      <c r="C24" s="13"/>
      <c r="D24" s="13"/>
      <c r="E24" s="13"/>
      <c r="F24" s="13"/>
      <c r="G24" s="13"/>
      <c r="H24" s="13"/>
      <c r="I24" s="14"/>
    </row>
    <row r="25" spans="1:9">
      <c r="A25" s="12"/>
      <c r="B25" s="13"/>
      <c r="C25" s="13"/>
      <c r="D25" s="13"/>
      <c r="E25" s="13"/>
      <c r="F25" s="13"/>
      <c r="G25" s="13"/>
      <c r="H25" s="13"/>
      <c r="I25" s="14"/>
    </row>
    <row r="26" spans="1:9">
      <c r="A26" s="12"/>
      <c r="B26" s="13"/>
      <c r="C26" s="13"/>
      <c r="D26" s="13"/>
      <c r="E26" s="13"/>
      <c r="F26" s="13"/>
      <c r="G26" s="13"/>
      <c r="H26" s="13"/>
      <c r="I26" s="14"/>
    </row>
    <row r="27" spans="1:9">
      <c r="A27" s="12"/>
      <c r="B27" s="13"/>
      <c r="C27" s="13"/>
      <c r="D27" s="13"/>
      <c r="E27" s="13"/>
      <c r="F27" s="13"/>
      <c r="G27" s="13"/>
      <c r="H27" s="13"/>
      <c r="I27" s="14"/>
    </row>
    <row r="28" spans="1:9">
      <c r="A28" s="12"/>
      <c r="B28" s="13"/>
      <c r="C28" s="13"/>
      <c r="D28" s="13"/>
      <c r="E28" s="13"/>
      <c r="F28" s="13"/>
      <c r="G28" s="13"/>
      <c r="H28" s="13"/>
      <c r="I28" s="14"/>
    </row>
    <row r="29" spans="1:9">
      <c r="A29" s="12"/>
      <c r="B29" s="13"/>
      <c r="C29" s="13"/>
      <c r="D29" s="13"/>
      <c r="E29" s="13"/>
      <c r="F29" s="13"/>
      <c r="G29" s="13"/>
      <c r="H29" s="13"/>
      <c r="I29" s="14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13:I13"/>
    <mergeCell ref="A1:I1"/>
  </mergeCells>
  <phoneticPr fontId="0" type="noConversion"/>
  <printOptions horizontalCentered="1" verticalCentered="1"/>
  <pageMargins left="0.11811023622047245" right="0.15748031496062992" top="0.39370078740157483" bottom="0.35433070866141736" header="0" footer="0"/>
  <pageSetup scale="85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1.5703125" customWidth="1"/>
    <col min="2" max="9" width="12.855468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45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4"/>
      <c r="B7" s="11"/>
      <c r="C7" s="11"/>
      <c r="D7" s="11"/>
      <c r="E7" s="11"/>
      <c r="F7" s="11"/>
      <c r="G7" s="11"/>
      <c r="H7" s="11"/>
      <c r="I7" s="11"/>
    </row>
    <row r="8" spans="1:9">
      <c r="A8" s="12" t="s">
        <v>273</v>
      </c>
      <c r="B8" s="39">
        <f>'INGRESOS REALES 2016'!R37</f>
        <v>42080.639999999999</v>
      </c>
      <c r="C8" s="37">
        <f>SUM('INGRESOS REALES 2017'!Q37)</f>
        <v>0</v>
      </c>
      <c r="D8" s="38">
        <f>SUM(Pres.Aut.Ing.2017!Q43)</f>
        <v>43132.655999999995</v>
      </c>
      <c r="E8" s="39">
        <f>C8-D8</f>
        <v>-43132.655999999995</v>
      </c>
      <c r="F8" s="39">
        <f>'INGRESOS REALES 2016'!R37</f>
        <v>42080.639999999999</v>
      </c>
      <c r="G8" s="37">
        <f>SUM('INGRESOS REALES 2017'!Q37)</f>
        <v>0</v>
      </c>
      <c r="H8" s="38">
        <f>SUM(Pres.Aut.Ing.2017!X43)</f>
        <v>198172.47499999998</v>
      </c>
      <c r="I8" s="37">
        <f>G8-H8</f>
        <v>-198172.47499999998</v>
      </c>
    </row>
    <row r="9" spans="1:9">
      <c r="A9" s="12" t="s">
        <v>1</v>
      </c>
      <c r="B9" s="39"/>
      <c r="C9" s="37"/>
      <c r="D9" s="38"/>
      <c r="E9" s="39"/>
      <c r="F9" s="39"/>
      <c r="G9" s="37"/>
      <c r="H9" s="39"/>
      <c r="I9" s="37"/>
    </row>
    <row r="10" spans="1:9">
      <c r="A10" s="12" t="s">
        <v>46</v>
      </c>
      <c r="B10" s="37">
        <f>'INGRESOS REALES 2016'!R38</f>
        <v>13690</v>
      </c>
      <c r="C10" s="62">
        <f>SUM('INGRESOS REALES 2017'!Q38)</f>
        <v>18570</v>
      </c>
      <c r="D10" s="38">
        <f>SUM(Pres.Aut.Ing.2017!Q44)</f>
        <v>14032.249999999998</v>
      </c>
      <c r="E10" s="39">
        <f>C10-D10</f>
        <v>4537.7500000000018</v>
      </c>
      <c r="F10" s="37">
        <f>'INGRESOS REALES 2016'!R38</f>
        <v>13690</v>
      </c>
      <c r="G10" s="62">
        <f>SUM('INGRESOS REALES 2017'!Q38)</f>
        <v>18570</v>
      </c>
      <c r="H10" s="38">
        <f>SUM(Pres.Aut.Ing.2017!X44)</f>
        <v>3890299.6380000003</v>
      </c>
      <c r="I10" s="37">
        <f>G10-H10</f>
        <v>-3871729.6380000003</v>
      </c>
    </row>
    <row r="11" spans="1:9">
      <c r="A11" s="12" t="s">
        <v>1</v>
      </c>
      <c r="B11" s="39"/>
      <c r="C11" s="37"/>
      <c r="D11" s="38"/>
      <c r="E11" s="37" t="s">
        <v>1</v>
      </c>
      <c r="F11" s="38"/>
      <c r="G11" s="37"/>
      <c r="H11" s="39"/>
      <c r="I11" s="37" t="s">
        <v>1</v>
      </c>
    </row>
    <row r="12" spans="1:9">
      <c r="A12" s="12" t="s">
        <v>47</v>
      </c>
      <c r="B12" s="37">
        <f>'INGRESOS REALES 2016'!R39</f>
        <v>0</v>
      </c>
      <c r="C12" s="37">
        <f>SUM('INGRESOS REALES 2017'!Q39)</f>
        <v>0</v>
      </c>
      <c r="D12" s="38">
        <f>SUM(Pres.Aut.Ing.2017!Q45)</f>
        <v>0</v>
      </c>
      <c r="E12" s="37">
        <f>C12-D12</f>
        <v>0</v>
      </c>
      <c r="F12" s="37">
        <f>'INGRESOS REALES 2016'!R39</f>
        <v>0</v>
      </c>
      <c r="G12" s="37">
        <f>SUM('INGRESOS REALES 2017'!Q39)</f>
        <v>0</v>
      </c>
      <c r="H12" s="38">
        <f>SUM(Pres.Aut.Ing.2017!Q45)</f>
        <v>0</v>
      </c>
      <c r="I12" s="37">
        <f>G12-H12</f>
        <v>0</v>
      </c>
    </row>
    <row r="13" spans="1:9">
      <c r="A13" s="12"/>
      <c r="B13" s="39"/>
      <c r="C13" s="37"/>
      <c r="D13" s="38" t="s">
        <v>1</v>
      </c>
      <c r="E13" s="37" t="s">
        <v>1</v>
      </c>
      <c r="F13" s="38"/>
      <c r="G13" s="37"/>
      <c r="H13" s="38" t="s">
        <v>1</v>
      </c>
      <c r="I13" s="37" t="s">
        <v>1</v>
      </c>
    </row>
    <row r="14" spans="1:9">
      <c r="A14" s="12" t="s">
        <v>277</v>
      </c>
      <c r="B14" s="39"/>
      <c r="C14" s="37" t="s">
        <v>1</v>
      </c>
      <c r="D14" s="38" t="s">
        <v>1</v>
      </c>
      <c r="E14" s="37" t="s">
        <v>1</v>
      </c>
      <c r="F14" s="38"/>
      <c r="G14" s="37" t="s">
        <v>1</v>
      </c>
      <c r="H14" s="38" t="s">
        <v>1</v>
      </c>
      <c r="I14" s="37" t="s">
        <v>1</v>
      </c>
    </row>
    <row r="15" spans="1:9">
      <c r="A15" s="12" t="s">
        <v>278</v>
      </c>
      <c r="B15" s="37">
        <f>'INGRESOS REALES 2016'!R40</f>
        <v>0</v>
      </c>
      <c r="C15" s="37">
        <f>SUM('INGRESOS REALES 2017'!Q40)</f>
        <v>0</v>
      </c>
      <c r="D15" s="38">
        <f>SUM(Pres.Aut.Ing.2017!Q46)</f>
        <v>0</v>
      </c>
      <c r="E15" s="37">
        <f>C15-D15</f>
        <v>0</v>
      </c>
      <c r="F15" s="37">
        <f>'INGRESOS REALES 2016'!R40</f>
        <v>0</v>
      </c>
      <c r="G15" s="37">
        <f>SUM('INGRESOS REALES 2017'!Q40)</f>
        <v>0</v>
      </c>
      <c r="H15" s="38">
        <f>SUM(Pres.Aut.Ing.2017!Q46)</f>
        <v>0</v>
      </c>
      <c r="I15" s="37">
        <f>G15-H15</f>
        <v>0</v>
      </c>
    </row>
    <row r="16" spans="1:9">
      <c r="A16" s="12"/>
      <c r="B16" s="39"/>
      <c r="C16" s="37" t="s">
        <v>1</v>
      </c>
      <c r="D16" s="38" t="s">
        <v>1</v>
      </c>
      <c r="E16" s="37" t="s">
        <v>1</v>
      </c>
      <c r="F16" s="37"/>
      <c r="G16" s="37" t="s">
        <v>1</v>
      </c>
      <c r="H16" s="38" t="s">
        <v>1</v>
      </c>
      <c r="I16" s="37" t="s">
        <v>1</v>
      </c>
    </row>
    <row r="17" spans="1:9">
      <c r="A17" s="12" t="s">
        <v>48</v>
      </c>
      <c r="B17" s="37">
        <f>'INGRESOS REALES 2016'!R41</f>
        <v>0</v>
      </c>
      <c r="C17" s="37">
        <f>SUM('INGRESOS REALES 2017'!Q41)</f>
        <v>0</v>
      </c>
      <c r="D17" s="38">
        <f>SUM(Pres.Aut.Ing.2017!Q47)</f>
        <v>0</v>
      </c>
      <c r="E17" s="37">
        <f>C17-D17</f>
        <v>0</v>
      </c>
      <c r="F17" s="37">
        <f>'INGRESOS REALES 2016'!R41</f>
        <v>0</v>
      </c>
      <c r="G17" s="37">
        <f>SUM('INGRESOS REALES 2017'!Q41)</f>
        <v>0</v>
      </c>
      <c r="H17" s="38">
        <f>SUM(Pres.Aut.Ing.2017!Q47)</f>
        <v>0</v>
      </c>
      <c r="I17" s="37">
        <f>G17-H17</f>
        <v>0</v>
      </c>
    </row>
    <row r="18" spans="1:9">
      <c r="A18" s="12"/>
      <c r="B18" s="39"/>
      <c r="C18" s="37"/>
      <c r="D18" s="38" t="s">
        <v>1</v>
      </c>
      <c r="E18" s="37" t="s">
        <v>1</v>
      </c>
      <c r="F18" s="37"/>
      <c r="G18" s="37"/>
      <c r="H18" s="38" t="s">
        <v>1</v>
      </c>
      <c r="I18" s="37" t="s">
        <v>1</v>
      </c>
    </row>
    <row r="19" spans="1:9">
      <c r="A19" s="12" t="s">
        <v>279</v>
      </c>
      <c r="B19" s="37">
        <f>'INGRESOS REALES 2016'!R42</f>
        <v>0</v>
      </c>
      <c r="C19" s="37">
        <f>SUM('INGRESOS REALES 2017'!Q42)</f>
        <v>0</v>
      </c>
      <c r="D19" s="38">
        <f>SUM(Pres.Aut.Ing.2017!Q48)</f>
        <v>0</v>
      </c>
      <c r="E19" s="37">
        <f>C19-D19</f>
        <v>0</v>
      </c>
      <c r="F19" s="37">
        <f>'INGRESOS REALES 2016'!R42</f>
        <v>0</v>
      </c>
      <c r="G19" s="37">
        <f>SUM('INGRESOS REALES 2017'!Q42)</f>
        <v>0</v>
      </c>
      <c r="H19" s="38">
        <f>SUM(Pres.Aut.Ing.2017!Q48)</f>
        <v>0</v>
      </c>
      <c r="I19" s="37">
        <f>G19-H19</f>
        <v>0</v>
      </c>
    </row>
    <row r="20" spans="1:9">
      <c r="A20" s="12"/>
      <c r="B20" s="39"/>
      <c r="C20" s="37"/>
      <c r="D20" s="38" t="s">
        <v>1</v>
      </c>
      <c r="E20" s="37" t="s">
        <v>1</v>
      </c>
      <c r="F20" s="37"/>
      <c r="G20" s="37"/>
      <c r="H20" s="38" t="s">
        <v>1</v>
      </c>
      <c r="I20" s="37" t="s">
        <v>1</v>
      </c>
    </row>
    <row r="21" spans="1:9">
      <c r="A21" s="12" t="s">
        <v>131</v>
      </c>
      <c r="B21" s="37">
        <f>'INGRESOS REALES 2016'!R43</f>
        <v>0</v>
      </c>
      <c r="C21" s="37">
        <f>SUM('INGRESOS REALES 2017'!Q43)</f>
        <v>0</v>
      </c>
      <c r="D21" s="38">
        <f>SUM(Pres.Aut.Ing.2017!Q49)</f>
        <v>0</v>
      </c>
      <c r="E21" s="37">
        <f>C21-D21</f>
        <v>0</v>
      </c>
      <c r="F21" s="37">
        <f>'INGRESOS REALES 2016'!R43</f>
        <v>0</v>
      </c>
      <c r="G21" s="37">
        <f>SUM('INGRESOS REALES 2017'!Q43)</f>
        <v>0</v>
      </c>
      <c r="H21" s="38">
        <f>SUM(Pres.Aut.Ing.2017!Q49)</f>
        <v>0</v>
      </c>
      <c r="I21" s="37">
        <f>G21-H21</f>
        <v>0</v>
      </c>
    </row>
    <row r="22" spans="1:9">
      <c r="A22" s="12"/>
      <c r="B22" s="39" t="s">
        <v>1</v>
      </c>
      <c r="C22" s="37"/>
      <c r="D22" s="38" t="s">
        <v>1</v>
      </c>
      <c r="E22" s="37" t="s">
        <v>1</v>
      </c>
      <c r="F22" s="37"/>
      <c r="G22" s="37"/>
      <c r="H22" s="38" t="s">
        <v>1</v>
      </c>
      <c r="I22" s="37" t="s">
        <v>1</v>
      </c>
    </row>
    <row r="23" spans="1:9">
      <c r="A23" s="12" t="s">
        <v>280</v>
      </c>
      <c r="B23" s="37">
        <f>'INGRESOS REALES 2016'!R44</f>
        <v>0</v>
      </c>
      <c r="C23" s="37">
        <f>SUM('INGRESOS REALES 2017'!Q44)</f>
        <v>0</v>
      </c>
      <c r="D23" s="38">
        <f>SUM(Pres.Aut.Ing.2017!Q50)</f>
        <v>0</v>
      </c>
      <c r="E23" s="37">
        <f>C23-D23</f>
        <v>0</v>
      </c>
      <c r="F23" s="37">
        <f>'INGRESOS REALES 2016'!R44</f>
        <v>0</v>
      </c>
      <c r="G23" s="37">
        <f>SUM('INGRESOS REALES 2017'!Q44)</f>
        <v>0</v>
      </c>
      <c r="H23" s="38">
        <f>SUM(Pres.Aut.Ing.2017!Q50)</f>
        <v>0</v>
      </c>
      <c r="I23" s="37">
        <f>G23-H23</f>
        <v>0</v>
      </c>
    </row>
    <row r="24" spans="1:9">
      <c r="A24" s="12"/>
      <c r="B24" s="39"/>
      <c r="C24" s="37"/>
      <c r="D24" s="38" t="s">
        <v>1</v>
      </c>
      <c r="E24" s="37" t="s">
        <v>1</v>
      </c>
      <c r="F24" s="37"/>
      <c r="G24" s="37"/>
      <c r="H24" s="38" t="s">
        <v>1</v>
      </c>
      <c r="I24" s="37" t="s">
        <v>1</v>
      </c>
    </row>
    <row r="25" spans="1:9">
      <c r="A25" s="12" t="s">
        <v>132</v>
      </c>
      <c r="B25" s="37">
        <f>'INGRESOS REALES 2016'!R45</f>
        <v>0</v>
      </c>
      <c r="C25" s="37">
        <f>SUM('INGRESOS REALES 2017'!Q45)</f>
        <v>0</v>
      </c>
      <c r="D25" s="38">
        <f>SUM(Pres.Aut.Ing.2017!Q51)</f>
        <v>0</v>
      </c>
      <c r="E25" s="37">
        <f>C25-D25</f>
        <v>0</v>
      </c>
      <c r="F25" s="37">
        <f>'INGRESOS REALES 2016'!R45</f>
        <v>0</v>
      </c>
      <c r="G25" s="37">
        <f>SUM('INGRESOS REALES 2017'!Q45)</f>
        <v>0</v>
      </c>
      <c r="H25" s="38">
        <f>SUM(Pres.Aut.Ing.2017!Q51)</f>
        <v>0</v>
      </c>
      <c r="I25" s="37">
        <f>G25-H25</f>
        <v>0</v>
      </c>
    </row>
    <row r="26" spans="1:9">
      <c r="A26" s="12"/>
      <c r="B26" s="39"/>
      <c r="C26" s="37"/>
      <c r="D26" s="38" t="s">
        <v>1</v>
      </c>
      <c r="E26" s="37" t="s">
        <v>1</v>
      </c>
      <c r="F26" s="37"/>
      <c r="G26" s="37"/>
      <c r="H26" s="38" t="s">
        <v>1</v>
      </c>
      <c r="I26" s="37" t="s">
        <v>1</v>
      </c>
    </row>
    <row r="27" spans="1:9">
      <c r="A27" s="12" t="s">
        <v>133</v>
      </c>
      <c r="B27" s="37">
        <f>'INGRESOS REALES 2016'!R46</f>
        <v>15330</v>
      </c>
      <c r="C27" s="37">
        <f>SUM('INGRESOS REALES 2017'!Q46)</f>
        <v>26033</v>
      </c>
      <c r="D27" s="38">
        <f>SUM(Pres.Aut.Ing.2017!Q52)</f>
        <v>0</v>
      </c>
      <c r="E27" s="37">
        <f>C27-D27</f>
        <v>26033</v>
      </c>
      <c r="F27" s="37">
        <f>'INGRESOS REALES 2016'!R46</f>
        <v>15330</v>
      </c>
      <c r="G27" s="37">
        <f>SUM('INGRESOS REALES 2017'!Q46)</f>
        <v>26033</v>
      </c>
      <c r="H27" s="38">
        <f>SUM(Pres.Aut.Ing.2017!Q52)</f>
        <v>0</v>
      </c>
      <c r="I27" s="37">
        <f>G27-H27</f>
        <v>26033</v>
      </c>
    </row>
    <row r="28" spans="1:9">
      <c r="A28" s="12"/>
      <c r="B28" s="39"/>
      <c r="C28" s="37"/>
      <c r="D28" s="38" t="s">
        <v>1</v>
      </c>
      <c r="E28" s="37" t="s">
        <v>1</v>
      </c>
      <c r="F28" s="37" t="str">
        <f>'INGRESOS REALES 2016'!R48</f>
        <v xml:space="preserve"> </v>
      </c>
      <c r="G28" s="37"/>
      <c r="H28" s="38" t="s">
        <v>1</v>
      </c>
      <c r="I28" s="37" t="s">
        <v>1</v>
      </c>
    </row>
    <row r="29" spans="1:9">
      <c r="A29" s="147" t="s">
        <v>395</v>
      </c>
      <c r="B29" s="37">
        <f>'INGRESOS REALES 2016'!R47</f>
        <v>196994.4</v>
      </c>
      <c r="C29" s="37">
        <f>SUM('INGRESOS REALES 2017'!Q47)</f>
        <v>254058</v>
      </c>
      <c r="D29" s="38">
        <f>SUM(Pres.Aut.Ing.2017!Q53)</f>
        <v>201919.25999999998</v>
      </c>
      <c r="E29" s="37">
        <f>C29-D29</f>
        <v>52138.74000000002</v>
      </c>
      <c r="F29" s="37">
        <f>'INGRESOS REALES 2016'!R47</f>
        <v>196994.4</v>
      </c>
      <c r="G29" s="37">
        <f>SUM('INGRESOS REALES 2017'!Q47)</f>
        <v>254058</v>
      </c>
      <c r="H29" s="38">
        <f>SUM(Pres.Aut.Ing.2017!X53)</f>
        <v>892280.33499999996</v>
      </c>
      <c r="I29" s="37">
        <f>G29-H29</f>
        <v>-638222.33499999996</v>
      </c>
    </row>
    <row r="30" spans="1:9">
      <c r="A30" s="15" t="s">
        <v>1</v>
      </c>
      <c r="B30" s="45"/>
      <c r="C30" s="46"/>
      <c r="D30" s="47"/>
      <c r="E30" s="46"/>
      <c r="F30" s="47"/>
      <c r="G30" s="45"/>
      <c r="H30" s="45"/>
      <c r="I30" s="46"/>
    </row>
    <row r="31" spans="1:9">
      <c r="B31" s="48"/>
      <c r="C31" s="48"/>
      <c r="D31" s="48"/>
      <c r="E31" s="48"/>
      <c r="F31" s="48"/>
      <c r="G31" s="48"/>
      <c r="H31" s="48"/>
      <c r="I31" s="48"/>
    </row>
    <row r="32" spans="1:9">
      <c r="A32" s="8" t="s">
        <v>18</v>
      </c>
      <c r="B32" s="44">
        <f t="shared" ref="B32:I32" si="0">SUM(B8:B30)</f>
        <v>268095.03999999998</v>
      </c>
      <c r="C32" s="44">
        <f t="shared" si="0"/>
        <v>298661</v>
      </c>
      <c r="D32" s="44">
        <f t="shared" si="0"/>
        <v>259084.16599999997</v>
      </c>
      <c r="E32" s="44">
        <f t="shared" si="0"/>
        <v>39576.834000000024</v>
      </c>
      <c r="F32" s="44">
        <f t="shared" si="0"/>
        <v>268095.03999999998</v>
      </c>
      <c r="G32" s="44">
        <f t="shared" si="0"/>
        <v>298661</v>
      </c>
      <c r="H32" s="44">
        <f t="shared" si="0"/>
        <v>4980752.4480000008</v>
      </c>
      <c r="I32" s="44">
        <f t="shared" si="0"/>
        <v>-4682091.4480000008</v>
      </c>
    </row>
    <row r="33" spans="1:9">
      <c r="B33" s="48"/>
      <c r="C33" s="48"/>
      <c r="D33" s="48"/>
      <c r="E33" s="48"/>
      <c r="F33" s="48"/>
      <c r="G33" s="48"/>
      <c r="H33" s="48"/>
      <c r="I33" s="48"/>
    </row>
    <row r="34" spans="1:9">
      <c r="A34" s="165" t="s">
        <v>19</v>
      </c>
      <c r="B34" s="166"/>
      <c r="C34" s="166"/>
      <c r="D34" s="166"/>
      <c r="E34" s="166"/>
      <c r="F34" s="166"/>
      <c r="G34" s="166"/>
      <c r="H34" s="166"/>
      <c r="I34" s="167"/>
    </row>
    <row r="35" spans="1:9">
      <c r="A35" s="9"/>
      <c r="B35" s="10"/>
      <c r="C35" s="10"/>
      <c r="D35" s="10"/>
      <c r="E35" s="10"/>
      <c r="F35" s="10"/>
      <c r="G35" s="10"/>
      <c r="H35" s="10"/>
      <c r="I35" s="11"/>
    </row>
    <row r="36" spans="1:9">
      <c r="A36" s="147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34:I34"/>
    <mergeCell ref="A1:I1"/>
  </mergeCells>
  <phoneticPr fontId="0" type="noConversion"/>
  <printOptions horizontalCentered="1" verticalCentered="1"/>
  <pageMargins left="0.15748031496062992" right="0.23622047244094491" top="0.39370078740157483" bottom="0.27559055118110237" header="0" footer="0"/>
  <pageSetup scale="85" orientation="landscape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0"/>
  <sheetViews>
    <sheetView workbookViewId="0">
      <selection sqref="A1:I1"/>
    </sheetView>
  </sheetViews>
  <sheetFormatPr baseColWidth="10" defaultRowHeight="12.75"/>
  <cols>
    <col min="1" max="1" width="50.7109375" customWidth="1"/>
    <col min="2" max="9" width="12.85546875" customWidth="1"/>
  </cols>
  <sheetData>
    <row r="1" spans="1:9">
      <c r="A1" s="164" t="s">
        <v>322</v>
      </c>
      <c r="B1" s="164"/>
      <c r="C1" s="164"/>
      <c r="D1" s="164"/>
      <c r="E1" s="164"/>
      <c r="F1" s="164"/>
      <c r="G1" s="164"/>
      <c r="H1" s="164"/>
      <c r="I1" s="164"/>
    </row>
    <row r="2" spans="1:9">
      <c r="A2" s="164" t="s">
        <v>134</v>
      </c>
      <c r="B2" s="164"/>
      <c r="C2" s="164"/>
      <c r="D2" s="164"/>
      <c r="E2" s="164"/>
      <c r="F2" s="164"/>
      <c r="G2" s="164"/>
      <c r="H2" s="164"/>
      <c r="I2" s="164"/>
    </row>
    <row r="4" spans="1:9">
      <c r="A4" s="4" t="s">
        <v>1</v>
      </c>
      <c r="B4" s="165" t="str">
        <f>'Ing x Rubros'!B4:E4</f>
        <v>INFORMACION PRIMER TRIMESTRE</v>
      </c>
      <c r="C4" s="166"/>
      <c r="D4" s="166"/>
      <c r="E4" s="167"/>
      <c r="F4" s="165" t="s">
        <v>4</v>
      </c>
      <c r="G4" s="166"/>
      <c r="H4" s="166"/>
      <c r="I4" s="167"/>
    </row>
    <row r="5" spans="1:9">
      <c r="A5" s="5" t="s">
        <v>21</v>
      </c>
      <c r="B5" s="6" t="str">
        <f>'Ing x Rubros'!B5</f>
        <v>REAL 2016</v>
      </c>
      <c r="C5" s="6" t="str">
        <f>'Ing x Rubros'!C5</f>
        <v>REAL 2017</v>
      </c>
      <c r="D5" s="6" t="s">
        <v>2</v>
      </c>
      <c r="E5" s="6" t="s">
        <v>3</v>
      </c>
      <c r="F5" s="6" t="str">
        <f>B5</f>
        <v>REAL 2016</v>
      </c>
      <c r="G5" s="6" t="str">
        <f>C5</f>
        <v>REAL 2017</v>
      </c>
      <c r="H5" s="7" t="s">
        <v>2</v>
      </c>
      <c r="I5" s="6" t="s">
        <v>3</v>
      </c>
    </row>
    <row r="7" spans="1:9">
      <c r="A7" s="9" t="s">
        <v>1</v>
      </c>
      <c r="B7" s="51"/>
      <c r="C7" s="53"/>
      <c r="D7" s="52"/>
      <c r="E7" s="51"/>
      <c r="F7" s="51"/>
      <c r="G7" s="51"/>
      <c r="H7" s="51"/>
      <c r="I7" s="53"/>
    </row>
    <row r="8" spans="1:9">
      <c r="A8" s="12" t="s">
        <v>135</v>
      </c>
      <c r="B8" s="39">
        <f>'INGRESOS REALES 2016'!R50</f>
        <v>3129087.3200000003</v>
      </c>
      <c r="C8" s="37">
        <f>SUM('INGRESOS REALES 2017'!Q50)</f>
        <v>2041040.35</v>
      </c>
      <c r="D8" s="38">
        <f>SUM(Pres.Aut.Ing.2017!Q56)</f>
        <v>4744814.5029999996</v>
      </c>
      <c r="E8" s="39">
        <f>+C8-D8</f>
        <v>-2703774.1529999995</v>
      </c>
      <c r="F8" s="39">
        <f>'INGRESOS REALES 2016'!R50</f>
        <v>3129087.3200000003</v>
      </c>
      <c r="G8" s="37">
        <f>SUM('INGRESOS REALES 2017'!Q50)</f>
        <v>2041040.35</v>
      </c>
      <c r="H8" s="38">
        <f>SUM(Pres.Aut.Ing.2017!X56)</f>
        <v>20300870.605499998</v>
      </c>
      <c r="I8" s="37">
        <f>+G8-H8</f>
        <v>-18259830.255499996</v>
      </c>
    </row>
    <row r="9" spans="1:9">
      <c r="A9" s="12" t="s">
        <v>1</v>
      </c>
      <c r="B9" s="39"/>
      <c r="C9" s="37"/>
      <c r="D9" s="38"/>
      <c r="E9" s="39"/>
      <c r="F9" s="39"/>
      <c r="G9" s="39"/>
      <c r="H9" s="39"/>
      <c r="I9" s="37"/>
    </row>
    <row r="10" spans="1:9">
      <c r="A10" s="12" t="s">
        <v>136</v>
      </c>
      <c r="B10" s="39">
        <f>'INGRESOS REALES 2016'!R51</f>
        <v>11502</v>
      </c>
      <c r="C10" s="37">
        <f>SUM('INGRESOS REALES 2017'!Q51)</f>
        <v>36400</v>
      </c>
      <c r="D10" s="38">
        <f>SUM(Pres.Aut.Ing.2017!Q57)</f>
        <v>11789.55</v>
      </c>
      <c r="E10" s="39">
        <f t="shared" ref="E10:E23" si="0">+C10-D10</f>
        <v>24610.45</v>
      </c>
      <c r="F10" s="39">
        <f>'INGRESOS REALES 2016'!R51</f>
        <v>11502</v>
      </c>
      <c r="G10" s="37">
        <f>SUM('INGRESOS REALES 2017'!Q51)</f>
        <v>36400</v>
      </c>
      <c r="H10" s="38">
        <f>SUM(Pres.Aut.Ing.2017!X57)</f>
        <v>1155240.8357500001</v>
      </c>
      <c r="I10" s="37">
        <f>+G10-H10</f>
        <v>-1118840.8357500001</v>
      </c>
    </row>
    <row r="11" spans="1:9">
      <c r="A11" s="12" t="s">
        <v>1</v>
      </c>
      <c r="B11" s="39"/>
      <c r="C11" s="37"/>
      <c r="D11" s="38" t="s">
        <v>1</v>
      </c>
      <c r="E11" s="39" t="s">
        <v>1</v>
      </c>
      <c r="F11" s="39"/>
      <c r="G11" s="37" t="s">
        <v>1</v>
      </c>
      <c r="H11" s="38" t="s">
        <v>1</v>
      </c>
      <c r="I11" s="37" t="s">
        <v>1</v>
      </c>
    </row>
    <row r="12" spans="1:9">
      <c r="A12" s="12" t="s">
        <v>137</v>
      </c>
      <c r="B12" s="39">
        <f>'INGRESOS REALES 2016'!R52</f>
        <v>0</v>
      </c>
      <c r="C12" s="37">
        <f>SUM('INGRESOS REALES 2017'!Q52)</f>
        <v>0</v>
      </c>
      <c r="D12" s="38">
        <f>SUM(Pres.Aut.Ing.2017!Q58)</f>
        <v>0</v>
      </c>
      <c r="E12" s="39">
        <f t="shared" si="0"/>
        <v>0</v>
      </c>
      <c r="F12" s="39">
        <f>'INGRESOS REALES 2016'!R52</f>
        <v>0</v>
      </c>
      <c r="G12" s="37">
        <f>SUM('INGRESOS REALES 2017'!Q57)</f>
        <v>0</v>
      </c>
      <c r="H12" s="38">
        <f>SUM(Pres.Aut.Ing.2017!Q58)</f>
        <v>0</v>
      </c>
      <c r="I12" s="37">
        <f>+G12-H12</f>
        <v>0</v>
      </c>
    </row>
    <row r="13" spans="1:9">
      <c r="A13" s="12" t="s">
        <v>1</v>
      </c>
      <c r="B13" s="39"/>
      <c r="C13" s="37"/>
      <c r="D13" s="38" t="s">
        <v>1</v>
      </c>
      <c r="E13" s="39" t="s">
        <v>1</v>
      </c>
      <c r="F13" s="39"/>
      <c r="G13" s="37" t="s">
        <v>1</v>
      </c>
      <c r="H13" s="38" t="s">
        <v>1</v>
      </c>
      <c r="I13" s="37" t="s">
        <v>1</v>
      </c>
    </row>
    <row r="14" spans="1:9">
      <c r="A14" s="12" t="s">
        <v>137</v>
      </c>
      <c r="B14" s="39"/>
      <c r="C14" s="37"/>
      <c r="D14" s="38" t="s">
        <v>1</v>
      </c>
      <c r="E14" s="39" t="s">
        <v>1</v>
      </c>
      <c r="F14" s="39"/>
      <c r="G14" s="37" t="s">
        <v>1</v>
      </c>
      <c r="H14" s="38" t="s">
        <v>1</v>
      </c>
      <c r="I14" s="37" t="s">
        <v>1</v>
      </c>
    </row>
    <row r="15" spans="1:9">
      <c r="A15" s="12" t="s">
        <v>138</v>
      </c>
      <c r="B15" s="39">
        <f>'INGRESOS REALES 2016'!R53</f>
        <v>0</v>
      </c>
      <c r="C15" s="37">
        <f>SUM('INGRESOS REALES 2017'!Q53)</f>
        <v>0</v>
      </c>
      <c r="D15" s="38">
        <f>SUM(Pres.Aut.Ing.2017!Q59)</f>
        <v>0</v>
      </c>
      <c r="E15" s="39">
        <f t="shared" si="0"/>
        <v>0</v>
      </c>
      <c r="F15" s="39">
        <f>'INGRESOS REALES 2016'!R53</f>
        <v>0</v>
      </c>
      <c r="G15" s="37">
        <f>SUM('INGRESOS REALES 2017'!Q53)</f>
        <v>0</v>
      </c>
      <c r="H15" s="38">
        <f>SUM(Pres.Aut.Ing.2017!Q59)</f>
        <v>0</v>
      </c>
      <c r="I15" s="37">
        <f>+G15-H15</f>
        <v>0</v>
      </c>
    </row>
    <row r="16" spans="1:9">
      <c r="A16" s="12" t="s">
        <v>1</v>
      </c>
      <c r="B16" s="39"/>
      <c r="C16" s="37"/>
      <c r="D16" s="38" t="s">
        <v>1</v>
      </c>
      <c r="E16" s="39" t="s">
        <v>1</v>
      </c>
      <c r="F16" s="39"/>
      <c r="G16" s="37" t="s">
        <v>1</v>
      </c>
      <c r="H16" s="38" t="s">
        <v>1</v>
      </c>
      <c r="I16" s="37" t="s">
        <v>1</v>
      </c>
    </row>
    <row r="17" spans="1:9">
      <c r="A17" s="12" t="s">
        <v>139</v>
      </c>
      <c r="B17" s="39">
        <f>'INGRESOS REALES 2016'!R54</f>
        <v>0</v>
      </c>
      <c r="C17" s="37">
        <f>SUM('INGRESOS REALES 2017'!Q54)</f>
        <v>0</v>
      </c>
      <c r="D17" s="38">
        <f>SUM(Pres.Aut.Ing.2017!Q60)</f>
        <v>0</v>
      </c>
      <c r="E17" s="39">
        <f t="shared" si="0"/>
        <v>0</v>
      </c>
      <c r="F17" s="39">
        <f>'INGRESOS REALES 2016'!R54</f>
        <v>0</v>
      </c>
      <c r="G17" s="37">
        <f>SUM('INGRESOS REALES 2017'!Q54)</f>
        <v>0</v>
      </c>
      <c r="H17" s="38">
        <f>SUM(Pres.Aut.Ing.2017!Q60)</f>
        <v>0</v>
      </c>
      <c r="I17" s="37">
        <f>+G17-H17</f>
        <v>0</v>
      </c>
    </row>
    <row r="18" spans="1:9">
      <c r="A18" s="12" t="s">
        <v>1</v>
      </c>
      <c r="B18" s="39"/>
      <c r="C18" s="37"/>
      <c r="D18" s="38" t="s">
        <v>1</v>
      </c>
      <c r="E18" s="39" t="s">
        <v>1</v>
      </c>
      <c r="F18" s="39"/>
      <c r="G18" s="37" t="s">
        <v>1</v>
      </c>
      <c r="H18" s="38" t="s">
        <v>1</v>
      </c>
      <c r="I18" s="37" t="s">
        <v>1</v>
      </c>
    </row>
    <row r="19" spans="1:9">
      <c r="A19" s="12" t="s">
        <v>41</v>
      </c>
      <c r="B19" s="39">
        <f>'INGRESOS REALES 2016'!R55</f>
        <v>0</v>
      </c>
      <c r="C19" s="37">
        <f>SUM('INGRESOS REALES 2017'!Q55)</f>
        <v>0</v>
      </c>
      <c r="D19" s="38">
        <f>SUM(Pres.Aut.Ing.2017!Q61)</f>
        <v>0</v>
      </c>
      <c r="E19" s="39">
        <f t="shared" si="0"/>
        <v>0</v>
      </c>
      <c r="F19" s="39">
        <f>'INGRESOS REALES 2016'!R55</f>
        <v>0</v>
      </c>
      <c r="G19" s="37">
        <f>SUM('INGRESOS REALES 2017'!Q55)</f>
        <v>0</v>
      </c>
      <c r="H19" s="38">
        <f>SUM(Pres.Aut.Ing.2017!Q61)</f>
        <v>0</v>
      </c>
      <c r="I19" s="37">
        <f>+G19-H19</f>
        <v>0</v>
      </c>
    </row>
    <row r="20" spans="1:9">
      <c r="A20" s="12"/>
      <c r="B20" s="39"/>
      <c r="C20" s="37"/>
      <c r="D20" s="38" t="s">
        <v>1</v>
      </c>
      <c r="E20" s="39" t="s">
        <v>1</v>
      </c>
      <c r="F20" s="39"/>
      <c r="G20" s="37" t="s">
        <v>1</v>
      </c>
      <c r="H20" s="38"/>
      <c r="I20" s="37" t="s">
        <v>1</v>
      </c>
    </row>
    <row r="21" spans="1:9">
      <c r="A21" s="12" t="s">
        <v>27</v>
      </c>
      <c r="B21" s="39">
        <f>'INGRESOS REALES 2016'!R56</f>
        <v>4688.0200000000004</v>
      </c>
      <c r="C21" s="37">
        <f>SUM('INGRESOS REALES 2017'!Q56)</f>
        <v>7157.5</v>
      </c>
      <c r="D21" s="38">
        <f>SUM(Pres.Aut.Ing.2017!Q62)</f>
        <v>4805.2204999999994</v>
      </c>
      <c r="E21" s="39">
        <f t="shared" si="0"/>
        <v>2352.2795000000006</v>
      </c>
      <c r="F21" s="39">
        <f>'INGRESOS REALES 2016'!R56</f>
        <v>4688.0200000000004</v>
      </c>
      <c r="G21" s="37">
        <f>SUM('INGRESOS REALES 2017'!Q56)</f>
        <v>7157.5</v>
      </c>
      <c r="H21" s="38">
        <f>SUM(Pres.Aut.Ing.2017!X62)</f>
        <v>15188.378249999998</v>
      </c>
      <c r="I21" s="37">
        <f>+G21-H21</f>
        <v>-8030.8782499999979</v>
      </c>
    </row>
    <row r="22" spans="1:9">
      <c r="A22" s="12"/>
      <c r="B22" s="39"/>
      <c r="C22" s="37"/>
      <c r="D22" s="38"/>
      <c r="E22" s="39"/>
      <c r="F22" s="39"/>
      <c r="G22" s="37"/>
      <c r="H22" s="38"/>
      <c r="I22" s="37"/>
    </row>
    <row r="23" spans="1:9">
      <c r="A23" s="12" t="s">
        <v>274</v>
      </c>
      <c r="B23" s="39">
        <f>'INGRESOS REALES 2016'!R57</f>
        <v>0</v>
      </c>
      <c r="C23" s="37">
        <f>SUM('INGRESOS REALES 2017'!Q57)</f>
        <v>0</v>
      </c>
      <c r="D23" s="38">
        <f>SUM(Pres.Aut.Ing.2017!Q63)</f>
        <v>0</v>
      </c>
      <c r="E23" s="39">
        <f t="shared" si="0"/>
        <v>0</v>
      </c>
      <c r="F23" s="39">
        <f>'INGRESOS REALES 2016'!R57</f>
        <v>0</v>
      </c>
      <c r="G23" s="37">
        <f>SUM('INGRESOS REALES 2017'!Q57)</f>
        <v>0</v>
      </c>
      <c r="H23" s="38">
        <f>SUM(Pres.Aut.Ing.2017!Q63)</f>
        <v>0</v>
      </c>
      <c r="I23" s="37">
        <f>+G23-H23</f>
        <v>0</v>
      </c>
    </row>
    <row r="24" spans="1:9">
      <c r="A24" s="15" t="s">
        <v>1</v>
      </c>
      <c r="B24" s="45"/>
      <c r="C24" s="46"/>
      <c r="D24" s="47"/>
      <c r="E24" s="45"/>
      <c r="F24" s="45"/>
      <c r="G24" s="46" t="s">
        <v>1</v>
      </c>
      <c r="H24" s="45"/>
      <c r="I24" s="46"/>
    </row>
    <row r="25" spans="1:9">
      <c r="B25" s="48"/>
      <c r="C25" s="48"/>
      <c r="D25" s="48"/>
      <c r="E25" s="48"/>
      <c r="F25" s="48"/>
      <c r="G25" s="48"/>
      <c r="H25" s="48"/>
      <c r="I25" s="48"/>
    </row>
    <row r="26" spans="1:9">
      <c r="A26" s="8" t="s">
        <v>18</v>
      </c>
      <c r="B26" s="44">
        <f t="shared" ref="B26:H26" si="1">SUM(B7:B24)</f>
        <v>3145277.3400000003</v>
      </c>
      <c r="C26" s="44">
        <f t="shared" si="1"/>
        <v>2084597.85</v>
      </c>
      <c r="D26" s="44">
        <f t="shared" si="1"/>
        <v>4761409.2734999992</v>
      </c>
      <c r="E26" s="44">
        <f t="shared" si="1"/>
        <v>-2676811.4234999991</v>
      </c>
      <c r="F26" s="44">
        <f t="shared" si="1"/>
        <v>3145277.3400000003</v>
      </c>
      <c r="G26" s="44">
        <f t="shared" si="1"/>
        <v>2084597.85</v>
      </c>
      <c r="H26" s="44">
        <f t="shared" si="1"/>
        <v>21471299.819499996</v>
      </c>
      <c r="I26" s="44">
        <f>+G26-H26</f>
        <v>-19386701.969499994</v>
      </c>
    </row>
    <row r="27" spans="1:9">
      <c r="B27" s="48"/>
      <c r="C27" s="48"/>
      <c r="D27" s="48"/>
      <c r="E27" s="48"/>
      <c r="F27" s="48"/>
      <c r="G27" s="48"/>
      <c r="H27" s="48"/>
      <c r="I27" s="48"/>
    </row>
    <row r="28" spans="1:9">
      <c r="A28" s="165" t="s">
        <v>19</v>
      </c>
      <c r="B28" s="166"/>
      <c r="C28" s="166"/>
      <c r="D28" s="166"/>
      <c r="E28" s="166"/>
      <c r="F28" s="166"/>
      <c r="G28" s="166"/>
      <c r="H28" s="166"/>
      <c r="I28" s="167"/>
    </row>
    <row r="29" spans="1:9">
      <c r="A29" s="9"/>
      <c r="B29" s="10"/>
      <c r="C29" s="10"/>
      <c r="D29" s="10"/>
      <c r="E29" s="10"/>
      <c r="F29" s="10"/>
      <c r="G29" s="10"/>
      <c r="H29" s="10"/>
      <c r="I29" s="11"/>
    </row>
    <row r="30" spans="1:9">
      <c r="A30" s="12"/>
      <c r="B30" s="13"/>
      <c r="C30" s="13"/>
      <c r="D30" s="13"/>
      <c r="E30" s="13"/>
      <c r="F30" s="13"/>
      <c r="G30" s="13"/>
      <c r="H30" s="13"/>
      <c r="I30" s="14"/>
    </row>
    <row r="31" spans="1:9">
      <c r="A31" s="12"/>
      <c r="B31" s="13"/>
      <c r="C31" s="13"/>
      <c r="D31" s="13"/>
      <c r="E31" s="13"/>
      <c r="F31" s="13"/>
      <c r="G31" s="13"/>
      <c r="H31" s="13"/>
      <c r="I31" s="14"/>
    </row>
    <row r="32" spans="1:9">
      <c r="A32" s="12"/>
      <c r="B32" s="13"/>
      <c r="C32" s="13"/>
      <c r="D32" s="13"/>
      <c r="E32" s="13"/>
      <c r="F32" s="13"/>
      <c r="G32" s="13"/>
      <c r="H32" s="13"/>
      <c r="I32" s="14"/>
    </row>
    <row r="33" spans="1:9">
      <c r="A33" s="12"/>
      <c r="B33" s="13"/>
      <c r="C33" s="13"/>
      <c r="D33" s="13"/>
      <c r="E33" s="13"/>
      <c r="F33" s="13"/>
      <c r="G33" s="13"/>
      <c r="H33" s="13"/>
      <c r="I33" s="14"/>
    </row>
    <row r="34" spans="1:9">
      <c r="A34" s="12"/>
      <c r="B34" s="13"/>
      <c r="C34" s="13"/>
      <c r="D34" s="13"/>
      <c r="E34" s="13"/>
      <c r="F34" s="13"/>
      <c r="G34" s="13"/>
      <c r="H34" s="13"/>
      <c r="I34" s="14"/>
    </row>
    <row r="35" spans="1:9">
      <c r="A35" s="12"/>
      <c r="B35" s="13"/>
      <c r="C35" s="13"/>
      <c r="D35" s="13"/>
      <c r="E35" s="13"/>
      <c r="F35" s="13"/>
      <c r="G35" s="13"/>
      <c r="H35" s="13"/>
      <c r="I35" s="14"/>
    </row>
    <row r="36" spans="1:9">
      <c r="A36" s="12"/>
      <c r="B36" s="13"/>
      <c r="C36" s="13"/>
      <c r="D36" s="13"/>
      <c r="E36" s="13"/>
      <c r="F36" s="13"/>
      <c r="G36" s="13"/>
      <c r="H36" s="13"/>
      <c r="I36" s="14"/>
    </row>
    <row r="37" spans="1:9">
      <c r="A37" s="12"/>
      <c r="B37" s="13"/>
      <c r="C37" s="13"/>
      <c r="D37" s="13"/>
      <c r="E37" s="13"/>
      <c r="F37" s="13"/>
      <c r="G37" s="13"/>
      <c r="H37" s="13"/>
      <c r="I37" s="14"/>
    </row>
    <row r="38" spans="1:9">
      <c r="A38" s="12"/>
      <c r="B38" s="13"/>
      <c r="C38" s="13"/>
      <c r="D38" s="13"/>
      <c r="E38" s="13"/>
      <c r="F38" s="13"/>
      <c r="G38" s="13"/>
      <c r="H38" s="13"/>
      <c r="I38" s="14"/>
    </row>
    <row r="39" spans="1:9">
      <c r="A39" s="12"/>
      <c r="B39" s="13"/>
      <c r="C39" s="13"/>
      <c r="D39" s="13"/>
      <c r="E39" s="13"/>
      <c r="F39" s="13"/>
      <c r="G39" s="13"/>
      <c r="H39" s="13"/>
      <c r="I39" s="14"/>
    </row>
    <row r="40" spans="1:9">
      <c r="A40" s="12"/>
      <c r="B40" s="13"/>
      <c r="C40" s="13"/>
      <c r="D40" s="13"/>
      <c r="E40" s="13"/>
      <c r="F40" s="13"/>
      <c r="G40" s="13"/>
      <c r="H40" s="13"/>
      <c r="I40" s="14"/>
    </row>
    <row r="41" spans="1:9">
      <c r="A41" s="12"/>
      <c r="B41" s="13"/>
      <c r="C41" s="13"/>
      <c r="D41" s="13"/>
      <c r="E41" s="13"/>
      <c r="F41" s="13"/>
      <c r="G41" s="13"/>
      <c r="H41" s="13"/>
      <c r="I41" s="14"/>
    </row>
    <row r="42" spans="1:9">
      <c r="A42" s="12"/>
      <c r="B42" s="13"/>
      <c r="C42" s="13"/>
      <c r="D42" s="13"/>
      <c r="E42" s="13"/>
      <c r="F42" s="13"/>
      <c r="G42" s="13"/>
      <c r="H42" s="13"/>
      <c r="I42" s="14"/>
    </row>
    <row r="43" spans="1:9">
      <c r="A43" s="12"/>
      <c r="B43" s="13"/>
      <c r="C43" s="13"/>
      <c r="D43" s="13"/>
      <c r="E43" s="13"/>
      <c r="F43" s="13"/>
      <c r="G43" s="13"/>
      <c r="H43" s="13"/>
      <c r="I43" s="14"/>
    </row>
    <row r="44" spans="1:9">
      <c r="A44" s="12"/>
      <c r="B44" s="13"/>
      <c r="C44" s="13"/>
      <c r="D44" s="13"/>
      <c r="E44" s="13"/>
      <c r="F44" s="13"/>
      <c r="G44" s="13"/>
      <c r="H44" s="13"/>
      <c r="I44" s="14"/>
    </row>
    <row r="45" spans="1:9">
      <c r="A45" s="12"/>
      <c r="B45" s="13"/>
      <c r="C45" s="13"/>
      <c r="D45" s="13"/>
      <c r="E45" s="13"/>
      <c r="F45" s="13"/>
      <c r="G45" s="13"/>
      <c r="H45" s="13"/>
      <c r="I45" s="14"/>
    </row>
    <row r="46" spans="1:9">
      <c r="A46" s="15"/>
      <c r="B46" s="16"/>
      <c r="C46" s="16"/>
      <c r="D46" s="16"/>
      <c r="E46" s="16"/>
      <c r="F46" s="16"/>
      <c r="G46" s="16"/>
      <c r="H46" s="16"/>
      <c r="I46" s="17"/>
    </row>
    <row r="48" spans="1:9">
      <c r="I48" s="20" t="s">
        <v>42</v>
      </c>
    </row>
    <row r="49" spans="9:9">
      <c r="I49" s="20"/>
    </row>
    <row r="50" spans="9:9">
      <c r="I50" s="20"/>
    </row>
  </sheetData>
  <mergeCells count="5">
    <mergeCell ref="A2:I2"/>
    <mergeCell ref="B4:E4"/>
    <mergeCell ref="F4:I4"/>
    <mergeCell ref="A28:I28"/>
    <mergeCell ref="A1:I1"/>
  </mergeCells>
  <phoneticPr fontId="0" type="noConversion"/>
  <printOptions horizontalCentered="1" verticalCentered="1"/>
  <pageMargins left="0.23622047244094491" right="0.23622047244094491" top="0.39370078740157483" bottom="0.23622047244094491" header="0" footer="0"/>
  <pageSetup scale="85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34</vt:i4>
      </vt:variant>
      <vt:variant>
        <vt:lpstr>Rangos con nombre</vt:lpstr>
      </vt:variant>
      <vt:variant>
        <vt:i4>13</vt:i4>
      </vt:variant>
    </vt:vector>
  </HeadingPairs>
  <TitlesOfParts>
    <vt:vector size="47" baseType="lpstr">
      <vt:lpstr>INGRESOS REALES 2016</vt:lpstr>
      <vt:lpstr>INGRESOS REALES 2017</vt:lpstr>
      <vt:lpstr>Pres.Aut.Ing.2017</vt:lpstr>
      <vt:lpstr>Ing x Rubros</vt:lpstr>
      <vt:lpstr>Impuestos</vt:lpstr>
      <vt:lpstr>Derechos</vt:lpstr>
      <vt:lpstr>Nvs Fraccs.</vt:lpstr>
      <vt:lpstr>Productos</vt:lpstr>
      <vt:lpstr>Aprovech.</vt:lpstr>
      <vt:lpstr>Particip.</vt:lpstr>
      <vt:lpstr>Infr. Soc.Mpal.</vt:lpstr>
      <vt:lpstr>Fort. Mpal.</vt:lpstr>
      <vt:lpstr>Fondo Descent.</vt:lpstr>
      <vt:lpstr>Otras Ap.</vt:lpstr>
      <vt:lpstr>Cont.de vecinos</vt:lpstr>
      <vt:lpstr>Financ.</vt:lpstr>
      <vt:lpstr>Otros</vt:lpstr>
      <vt:lpstr>Hoja1</vt:lpstr>
      <vt:lpstr>Pres.Egresos2017</vt:lpstr>
      <vt:lpstr>EGRESOS. REALES 2016</vt:lpstr>
      <vt:lpstr>EGRESOS REALES 2017</vt:lpstr>
      <vt:lpstr>Eg.x Prog.</vt:lpstr>
      <vt:lpstr>Admón Púb.</vt:lpstr>
      <vt:lpstr>Serv.Com.</vt:lpstr>
      <vt:lpstr>des. Social</vt:lpstr>
      <vt:lpstr>Seg. Púb</vt:lpstr>
      <vt:lpstr>Mttoy cons.de act.</vt:lpstr>
      <vt:lpstr>Adq.</vt:lpstr>
      <vt:lpstr>DES.UR.ECO</vt:lpstr>
      <vt:lpstr>Infr.Social</vt:lpstr>
      <vt:lpstr>F.F.Mpal</vt:lpstr>
      <vt:lpstr>Obs.Fin</vt:lpstr>
      <vt:lpstr>Prog.Otras Aport</vt:lpstr>
      <vt:lpstr>Otros pro</vt:lpstr>
      <vt:lpstr>'Admón Púb.'!Área_de_impresión</vt:lpstr>
      <vt:lpstr>Adq.!Área_de_impresión</vt:lpstr>
      <vt:lpstr>DES.UR.ECO!Área_de_impresión</vt:lpstr>
      <vt:lpstr>F.F.Mpal!Área_de_impresión</vt:lpstr>
      <vt:lpstr>Impuestos!Área_de_impresión</vt:lpstr>
      <vt:lpstr>Infr.Social!Área_de_impresión</vt:lpstr>
      <vt:lpstr>'Mttoy cons.de act.'!Área_de_impresión</vt:lpstr>
      <vt:lpstr>'EGRESOS REALES 2017'!Títulos_a_imprimir</vt:lpstr>
      <vt:lpstr>'EGRESOS. REALES 2016'!Títulos_a_imprimir</vt:lpstr>
      <vt:lpstr>'INGRESOS REALES 2016'!Títulos_a_imprimir</vt:lpstr>
      <vt:lpstr>'INGRESOS REALES 2017'!Títulos_a_imprimir</vt:lpstr>
      <vt:lpstr>Pres.Aut.Ing.2017!Títulos_a_imprimir</vt:lpstr>
      <vt:lpstr>Pres.Egresos2017!Títulos_a_imprimir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Ramiro López</dc:creator>
  <cp:lastModifiedBy>CONTRALORIA</cp:lastModifiedBy>
  <cp:lastPrinted>2017-04-25T22:47:29Z</cp:lastPrinted>
  <dcterms:created xsi:type="dcterms:W3CDTF">2002-06-10T20:37:06Z</dcterms:created>
  <dcterms:modified xsi:type="dcterms:W3CDTF">2018-03-05T16:33:55Z</dcterms:modified>
</cp:coreProperties>
</file>